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C7FE6E3A-50FD-4FF7-8955-60924F244033}" xr6:coauthVersionLast="45" xr6:coauthVersionMax="45" xr10:uidLastSave="{00000000-0000-0000-0000-000000000000}"/>
  <bookViews>
    <workbookView xWindow="13170" yWindow="3465" windowWidth="28650" windowHeight="16050" tabRatio="896" firstSheet="3" activeTab="3" xr2:uid="{00000000-000D-0000-FFFF-FFFF00000000}"/>
  </bookViews>
  <sheets>
    <sheet name="Budget 20-21" sheetId="1" state="hidden" r:id="rId1"/>
    <sheet name="DATA" sheetId="2" state="hidden" r:id="rId2"/>
    <sheet name="2019-20 Summary" sheetId="37" state="hidden" r:id="rId3"/>
    <sheet name="LC SUMMARY" sheetId="3" r:id="rId4"/>
    <sheet name="BND" sheetId="4" r:id="rId5"/>
    <sheet name="BAR" sheetId="5" r:id="rId6"/>
    <sheet name="BEX" sheetId="6" r:id="rId7"/>
    <sheet name="BRE" sheetId="7" r:id="rId8"/>
    <sheet name="BRO" sheetId="8" r:id="rId9"/>
    <sheet name="CAM" sheetId="9" r:id="rId10"/>
    <sheet name="CRO" sheetId="11" r:id="rId11"/>
    <sheet name="EAL" sheetId="12" r:id="rId12"/>
    <sheet name="ENF" sheetId="13" r:id="rId13"/>
    <sheet name="GRE" sheetId="14" r:id="rId14"/>
    <sheet name="HAC" sheetId="15" r:id="rId15"/>
    <sheet name="HAM" sheetId="16" r:id="rId16"/>
    <sheet name="HAY" sheetId="17" r:id="rId17"/>
    <sheet name="HAR" sheetId="18" r:id="rId18"/>
    <sheet name="HAV" sheetId="19" r:id="rId19"/>
    <sheet name="HIL" sheetId="20" r:id="rId20"/>
    <sheet name="HOU" sheetId="21" r:id="rId21"/>
    <sheet name="ISL" sheetId="22" r:id="rId22"/>
    <sheet name="KEN" sheetId="23" r:id="rId23"/>
    <sheet name="KIN" sheetId="24" r:id="rId24"/>
    <sheet name="LAM" sheetId="25" r:id="rId25"/>
    <sheet name="LEW" sheetId="26" r:id="rId26"/>
    <sheet name="LON" sheetId="10" r:id="rId27"/>
    <sheet name="MER" sheetId="27" r:id="rId28"/>
    <sheet name="NEW" sheetId="35" r:id="rId29"/>
    <sheet name="RED" sheetId="28" r:id="rId30"/>
    <sheet name="RIC" sheetId="29" r:id="rId31"/>
    <sheet name="SOU" sheetId="30" r:id="rId32"/>
    <sheet name="SUT" sheetId="31" r:id="rId33"/>
    <sheet name="TOW" sheetId="32" r:id="rId34"/>
    <sheet name="WAL" sheetId="33" r:id="rId35"/>
    <sheet name="WAN" sheetId="34" r:id="rId36"/>
    <sheet name="WES" sheetId="36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Data">#REF!</definedName>
    <definedName name="EMail_Address">#REF!</definedName>
    <definedName name="NewPenaltydeductions">#REF!</definedName>
    <definedName name="Penaltydeduction">#REF!</definedName>
    <definedName name="PenaltyDeduc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" i="37" l="1"/>
  <c r="AF11" i="37"/>
  <c r="AF9" i="37"/>
  <c r="AF7" i="37"/>
  <c r="Q162" i="2" l="1"/>
  <c r="R162" i="2"/>
  <c r="S162" i="2"/>
  <c r="Q163" i="2"/>
  <c r="R163" i="2"/>
  <c r="S163" i="2"/>
  <c r="Q164" i="2"/>
  <c r="R164" i="2"/>
  <c r="S164" i="2"/>
  <c r="Q165" i="2"/>
  <c r="R165" i="2"/>
  <c r="S165" i="2"/>
  <c r="Q166" i="2"/>
  <c r="R166" i="2"/>
  <c r="S166" i="2"/>
  <c r="Q167" i="2"/>
  <c r="R167" i="2"/>
  <c r="S167" i="2"/>
  <c r="Q168" i="2"/>
  <c r="R168" i="2"/>
  <c r="S168" i="2"/>
  <c r="Q169" i="2"/>
  <c r="R169" i="2"/>
  <c r="S169" i="2"/>
  <c r="Q170" i="2"/>
  <c r="R170" i="2"/>
  <c r="S170" i="2"/>
  <c r="Q171" i="2"/>
  <c r="R171" i="2"/>
  <c r="S171" i="2"/>
  <c r="Q172" i="2"/>
  <c r="R172" i="2"/>
  <c r="S172" i="2"/>
  <c r="Q173" i="2"/>
  <c r="R173" i="2"/>
  <c r="S173" i="2"/>
  <c r="Q174" i="2"/>
  <c r="R174" i="2"/>
  <c r="S174" i="2"/>
  <c r="Q175" i="2"/>
  <c r="R175" i="2"/>
  <c r="S175" i="2"/>
  <c r="Q176" i="2"/>
  <c r="R176" i="2"/>
  <c r="S176" i="2"/>
  <c r="Q177" i="2"/>
  <c r="R177" i="2"/>
  <c r="S177" i="2"/>
  <c r="Q178" i="2"/>
  <c r="R178" i="2"/>
  <c r="S178" i="2"/>
  <c r="Q179" i="2"/>
  <c r="R179" i="2"/>
  <c r="S179" i="2"/>
  <c r="Q180" i="2"/>
  <c r="R180" i="2"/>
  <c r="S180" i="2"/>
  <c r="Q181" i="2"/>
  <c r="R181" i="2"/>
  <c r="S181" i="2"/>
  <c r="Q182" i="2"/>
  <c r="R182" i="2"/>
  <c r="S182" i="2"/>
  <c r="Q183" i="2"/>
  <c r="R183" i="2"/>
  <c r="S183" i="2"/>
  <c r="Q184" i="2"/>
  <c r="R184" i="2"/>
  <c r="S184" i="2"/>
  <c r="Q185" i="2"/>
  <c r="R185" i="2"/>
  <c r="S185" i="2"/>
  <c r="Q186" i="2"/>
  <c r="R186" i="2"/>
  <c r="S186" i="2"/>
  <c r="Q187" i="2"/>
  <c r="R187" i="2"/>
  <c r="S187" i="2"/>
  <c r="Q188" i="2"/>
  <c r="R188" i="2"/>
  <c r="S188" i="2"/>
  <c r="Q189" i="2"/>
  <c r="R189" i="2"/>
  <c r="S189" i="2"/>
  <c r="Q190" i="2"/>
  <c r="R190" i="2"/>
  <c r="S190" i="2"/>
  <c r="Q191" i="2"/>
  <c r="R191" i="2"/>
  <c r="S191" i="2"/>
  <c r="Q192" i="2"/>
  <c r="R192" i="2"/>
  <c r="S192" i="2"/>
  <c r="Q193" i="2"/>
  <c r="R193" i="2"/>
  <c r="S193" i="2"/>
  <c r="S161" i="2"/>
  <c r="R161" i="2"/>
  <c r="Q161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D233" i="2"/>
  <c r="AU233" i="2"/>
  <c r="B233" i="2" s="1"/>
  <c r="AV233" i="2"/>
  <c r="AW233" i="2"/>
  <c r="AX233" i="2"/>
  <c r="AY233" i="2"/>
  <c r="AZ233" i="2"/>
  <c r="BA233" i="2"/>
  <c r="BB233" i="2"/>
  <c r="BC233" i="2"/>
  <c r="J233" i="2" s="1"/>
  <c r="BD233" i="2"/>
  <c r="BE233" i="2"/>
  <c r="L233" i="2" s="1"/>
  <c r="BF233" i="2"/>
  <c r="BG233" i="2"/>
  <c r="H233" i="2" l="1"/>
  <c r="E233" i="2"/>
  <c r="F233" i="2"/>
  <c r="N210" i="2"/>
  <c r="N202" i="2"/>
  <c r="N200" i="2"/>
  <c r="I233" i="2"/>
  <c r="N225" i="2"/>
  <c r="N217" i="2"/>
  <c r="N227" i="2"/>
  <c r="N218" i="2"/>
  <c r="G233" i="2"/>
  <c r="N205" i="2"/>
  <c r="N203" i="2"/>
  <c r="N201" i="2"/>
  <c r="N211" i="2"/>
  <c r="N228" i="2"/>
  <c r="N220" i="2"/>
  <c r="N212" i="2"/>
  <c r="N229" i="2"/>
  <c r="N221" i="2"/>
  <c r="N213" i="2"/>
  <c r="N209" i="2"/>
  <c r="N204" i="2"/>
  <c r="N226" i="2"/>
  <c r="N219" i="2"/>
  <c r="N232" i="2"/>
  <c r="N231" i="2"/>
  <c r="N230" i="2"/>
  <c r="N224" i="2"/>
  <c r="N222" i="2"/>
  <c r="N216" i="2"/>
  <c r="N214" i="2"/>
  <c r="N223" i="2"/>
  <c r="N215" i="2"/>
  <c r="N208" i="2"/>
  <c r="N206" i="2"/>
  <c r="N207" i="2"/>
  <c r="C233" i="2"/>
  <c r="K233" i="2"/>
  <c r="M233" i="2"/>
  <c r="N233" i="2" l="1"/>
  <c r="F36" i="1" l="1"/>
  <c r="B6" i="4" l="1"/>
  <c r="C6" i="4"/>
  <c r="D6" i="4"/>
  <c r="E6" i="4"/>
  <c r="F6" i="4"/>
  <c r="G6" i="4"/>
  <c r="H6" i="4"/>
  <c r="I6" i="4"/>
  <c r="J6" i="4"/>
  <c r="K6" i="4"/>
  <c r="L6" i="4"/>
  <c r="M6" i="4"/>
  <c r="M34" i="6" l="1"/>
  <c r="L34" i="6"/>
  <c r="K34" i="6"/>
  <c r="M33" i="6"/>
  <c r="L33" i="6"/>
  <c r="K33" i="6"/>
  <c r="K35" i="6" s="1"/>
  <c r="M31" i="6"/>
  <c r="L31" i="6"/>
  <c r="K31" i="6"/>
  <c r="M30" i="6"/>
  <c r="L30" i="6"/>
  <c r="K30" i="6"/>
  <c r="M29" i="6"/>
  <c r="L29" i="6"/>
  <c r="K29" i="6"/>
  <c r="M28" i="6"/>
  <c r="L28" i="6"/>
  <c r="K28" i="6"/>
  <c r="M25" i="6"/>
  <c r="L25" i="6"/>
  <c r="K25" i="6"/>
  <c r="M24" i="6"/>
  <c r="L24" i="6"/>
  <c r="K24" i="6"/>
  <c r="M22" i="6"/>
  <c r="L22" i="6"/>
  <c r="K22" i="6"/>
  <c r="M21" i="6"/>
  <c r="L21" i="6"/>
  <c r="K21" i="6"/>
  <c r="K18" i="6"/>
  <c r="K32" i="6" s="1"/>
  <c r="M16" i="6"/>
  <c r="L16" i="6"/>
  <c r="K16" i="6"/>
  <c r="M15" i="6"/>
  <c r="L15" i="6"/>
  <c r="K15" i="6"/>
  <c r="M11" i="6"/>
  <c r="L11" i="6"/>
  <c r="L39" i="6" s="1"/>
  <c r="K11" i="6"/>
  <c r="M7" i="6"/>
  <c r="L7" i="6"/>
  <c r="K7" i="6"/>
  <c r="M6" i="6"/>
  <c r="L6" i="6"/>
  <c r="K6" i="6"/>
  <c r="M34" i="7"/>
  <c r="L34" i="7"/>
  <c r="K34" i="7"/>
  <c r="M33" i="7"/>
  <c r="L33" i="7"/>
  <c r="K33" i="7"/>
  <c r="M31" i="7"/>
  <c r="L31" i="7"/>
  <c r="K31" i="7"/>
  <c r="M30" i="7"/>
  <c r="L30" i="7"/>
  <c r="K30" i="7"/>
  <c r="M29" i="7"/>
  <c r="L29" i="7"/>
  <c r="K29" i="7"/>
  <c r="M28" i="7"/>
  <c r="L28" i="7"/>
  <c r="K28" i="7"/>
  <c r="M25" i="7"/>
  <c r="L25" i="7"/>
  <c r="K25" i="7"/>
  <c r="M24" i="7"/>
  <c r="L24" i="7"/>
  <c r="K24" i="7"/>
  <c r="M22" i="7"/>
  <c r="L22" i="7"/>
  <c r="K22" i="7"/>
  <c r="M21" i="7"/>
  <c r="L21" i="7"/>
  <c r="K21" i="7"/>
  <c r="K18" i="7"/>
  <c r="K32" i="7" s="1"/>
  <c r="M16" i="7"/>
  <c r="L16" i="7"/>
  <c r="K16" i="7"/>
  <c r="M15" i="7"/>
  <c r="L15" i="7"/>
  <c r="K15" i="7"/>
  <c r="M11" i="7"/>
  <c r="L11" i="7"/>
  <c r="K11" i="7"/>
  <c r="M7" i="7"/>
  <c r="L7" i="7"/>
  <c r="K7" i="7"/>
  <c r="M6" i="7"/>
  <c r="L6" i="7"/>
  <c r="L51" i="7" s="1"/>
  <c r="K6" i="7"/>
  <c r="M34" i="8"/>
  <c r="L34" i="8"/>
  <c r="K34" i="8"/>
  <c r="M33" i="8"/>
  <c r="L33" i="8"/>
  <c r="K33" i="8"/>
  <c r="M31" i="8"/>
  <c r="L31" i="8"/>
  <c r="K31" i="8"/>
  <c r="M30" i="8"/>
  <c r="L30" i="8"/>
  <c r="K30" i="8"/>
  <c r="M29" i="8"/>
  <c r="L29" i="8"/>
  <c r="K29" i="8"/>
  <c r="M28" i="8"/>
  <c r="L28" i="8"/>
  <c r="K28" i="8"/>
  <c r="M25" i="8"/>
  <c r="L25" i="8"/>
  <c r="K25" i="8"/>
  <c r="M24" i="8"/>
  <c r="L24" i="8"/>
  <c r="K24" i="8"/>
  <c r="M22" i="8"/>
  <c r="L22" i="8"/>
  <c r="K22" i="8"/>
  <c r="M21" i="8"/>
  <c r="L21" i="8"/>
  <c r="K21" i="8"/>
  <c r="K18" i="8"/>
  <c r="K32" i="8" s="1"/>
  <c r="M16" i="8"/>
  <c r="L16" i="8"/>
  <c r="K16" i="8"/>
  <c r="M15" i="8"/>
  <c r="L15" i="8"/>
  <c r="K15" i="8"/>
  <c r="M11" i="8"/>
  <c r="L11" i="8"/>
  <c r="K11" i="8"/>
  <c r="M7" i="8"/>
  <c r="L7" i="8"/>
  <c r="K7" i="8"/>
  <c r="M6" i="8"/>
  <c r="L6" i="8"/>
  <c r="L50" i="8" s="1"/>
  <c r="K6" i="8"/>
  <c r="K49" i="8" s="1"/>
  <c r="M34" i="9"/>
  <c r="L34" i="9"/>
  <c r="K34" i="9"/>
  <c r="M33" i="9"/>
  <c r="L33" i="9"/>
  <c r="K33" i="9"/>
  <c r="M31" i="9"/>
  <c r="L31" i="9"/>
  <c r="K31" i="9"/>
  <c r="M30" i="9"/>
  <c r="L30" i="9"/>
  <c r="K30" i="9"/>
  <c r="M29" i="9"/>
  <c r="L29" i="9"/>
  <c r="K29" i="9"/>
  <c r="M28" i="9"/>
  <c r="L28" i="9"/>
  <c r="K28" i="9"/>
  <c r="M25" i="9"/>
  <c r="L25" i="9"/>
  <c r="K25" i="9"/>
  <c r="M24" i="9"/>
  <c r="L24" i="9"/>
  <c r="K24" i="9"/>
  <c r="M22" i="9"/>
  <c r="L22" i="9"/>
  <c r="K22" i="9"/>
  <c r="M21" i="9"/>
  <c r="L21" i="9"/>
  <c r="K21" i="9"/>
  <c r="K18" i="9"/>
  <c r="K32" i="9" s="1"/>
  <c r="M16" i="9"/>
  <c r="L16" i="9"/>
  <c r="K16" i="9"/>
  <c r="M15" i="9"/>
  <c r="L15" i="9"/>
  <c r="K15" i="9"/>
  <c r="M11" i="9"/>
  <c r="L11" i="9"/>
  <c r="K11" i="9"/>
  <c r="M7" i="9"/>
  <c r="L7" i="9"/>
  <c r="K7" i="9"/>
  <c r="M6" i="9"/>
  <c r="L6" i="9"/>
  <c r="K6" i="9"/>
  <c r="K51" i="9" s="1"/>
  <c r="M34" i="11"/>
  <c r="L34" i="11"/>
  <c r="K34" i="11"/>
  <c r="M33" i="11"/>
  <c r="L33" i="11"/>
  <c r="K33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5" i="11"/>
  <c r="L25" i="11"/>
  <c r="K25" i="11"/>
  <c r="M24" i="11"/>
  <c r="L24" i="11"/>
  <c r="K24" i="11"/>
  <c r="M22" i="11"/>
  <c r="L22" i="11"/>
  <c r="K22" i="11"/>
  <c r="M21" i="11"/>
  <c r="L21" i="11"/>
  <c r="K21" i="11"/>
  <c r="K18" i="11"/>
  <c r="K32" i="11" s="1"/>
  <c r="M16" i="11"/>
  <c r="L16" i="11"/>
  <c r="K16" i="11"/>
  <c r="M15" i="11"/>
  <c r="L15" i="11"/>
  <c r="K15" i="11"/>
  <c r="M11" i="11"/>
  <c r="L11" i="11"/>
  <c r="K11" i="11"/>
  <c r="M7" i="11"/>
  <c r="L7" i="11"/>
  <c r="K7" i="11"/>
  <c r="M6" i="11"/>
  <c r="M49" i="11" s="1"/>
  <c r="L6" i="11"/>
  <c r="K6" i="11"/>
  <c r="K51" i="11" s="1"/>
  <c r="M34" i="12"/>
  <c r="L34" i="12"/>
  <c r="K34" i="12"/>
  <c r="M33" i="12"/>
  <c r="L33" i="12"/>
  <c r="K33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5" i="12"/>
  <c r="L25" i="12"/>
  <c r="K25" i="12"/>
  <c r="M24" i="12"/>
  <c r="L24" i="12"/>
  <c r="K24" i="12"/>
  <c r="M22" i="12"/>
  <c r="L22" i="12"/>
  <c r="K22" i="12"/>
  <c r="M21" i="12"/>
  <c r="L21" i="12"/>
  <c r="K21" i="12"/>
  <c r="K18" i="12"/>
  <c r="K32" i="12" s="1"/>
  <c r="M16" i="12"/>
  <c r="L16" i="12"/>
  <c r="K16" i="12"/>
  <c r="M15" i="12"/>
  <c r="L15" i="12"/>
  <c r="K15" i="12"/>
  <c r="M11" i="12"/>
  <c r="L11" i="12"/>
  <c r="K11" i="12"/>
  <c r="M7" i="12"/>
  <c r="L7" i="12"/>
  <c r="K7" i="12"/>
  <c r="M6" i="12"/>
  <c r="M51" i="12" s="1"/>
  <c r="L6" i="12"/>
  <c r="K6" i="12"/>
  <c r="M34" i="13"/>
  <c r="L34" i="13"/>
  <c r="K34" i="13"/>
  <c r="M33" i="13"/>
  <c r="L33" i="13"/>
  <c r="K33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5" i="13"/>
  <c r="L25" i="13"/>
  <c r="K25" i="13"/>
  <c r="M24" i="13"/>
  <c r="L24" i="13"/>
  <c r="K24" i="13"/>
  <c r="M22" i="13"/>
  <c r="L22" i="13"/>
  <c r="K22" i="13"/>
  <c r="M21" i="13"/>
  <c r="L21" i="13"/>
  <c r="K21" i="13"/>
  <c r="K18" i="13"/>
  <c r="K32" i="13" s="1"/>
  <c r="M16" i="13"/>
  <c r="L16" i="13"/>
  <c r="K16" i="13"/>
  <c r="M15" i="13"/>
  <c r="L15" i="13"/>
  <c r="K15" i="13"/>
  <c r="M11" i="13"/>
  <c r="L11" i="13"/>
  <c r="K11" i="13"/>
  <c r="M7" i="13"/>
  <c r="L7" i="13"/>
  <c r="K7" i="13"/>
  <c r="M6" i="13"/>
  <c r="M51" i="13" s="1"/>
  <c r="L6" i="13"/>
  <c r="L51" i="13" s="1"/>
  <c r="K6" i="13"/>
  <c r="M34" i="14"/>
  <c r="L34" i="14"/>
  <c r="K34" i="14"/>
  <c r="M33" i="14"/>
  <c r="L33" i="14"/>
  <c r="K33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5" i="14"/>
  <c r="L25" i="14"/>
  <c r="K25" i="14"/>
  <c r="M24" i="14"/>
  <c r="L24" i="14"/>
  <c r="K24" i="14"/>
  <c r="M22" i="14"/>
  <c r="L22" i="14"/>
  <c r="K22" i="14"/>
  <c r="M21" i="14"/>
  <c r="L21" i="14"/>
  <c r="K21" i="14"/>
  <c r="K18" i="14"/>
  <c r="K32" i="14" s="1"/>
  <c r="M16" i="14"/>
  <c r="L16" i="14"/>
  <c r="K16" i="14"/>
  <c r="M15" i="14"/>
  <c r="L15" i="14"/>
  <c r="K15" i="14"/>
  <c r="M11" i="14"/>
  <c r="L11" i="14"/>
  <c r="K11" i="14"/>
  <c r="M7" i="14"/>
  <c r="L7" i="14"/>
  <c r="K7" i="14"/>
  <c r="M6" i="14"/>
  <c r="M48" i="14" s="1"/>
  <c r="L6" i="14"/>
  <c r="L49" i="14" s="1"/>
  <c r="K6" i="14"/>
  <c r="M34" i="15"/>
  <c r="L34" i="15"/>
  <c r="K34" i="15"/>
  <c r="M33" i="15"/>
  <c r="L33" i="15"/>
  <c r="K33" i="15"/>
  <c r="M31" i="15"/>
  <c r="L31" i="15"/>
  <c r="K31" i="15"/>
  <c r="M30" i="15"/>
  <c r="L30" i="15"/>
  <c r="K30" i="15"/>
  <c r="M29" i="15"/>
  <c r="L29" i="15"/>
  <c r="K29" i="15"/>
  <c r="M28" i="15"/>
  <c r="L28" i="15"/>
  <c r="K28" i="15"/>
  <c r="M25" i="15"/>
  <c r="L25" i="15"/>
  <c r="K25" i="15"/>
  <c r="M24" i="15"/>
  <c r="L24" i="15"/>
  <c r="K24" i="15"/>
  <c r="M22" i="15"/>
  <c r="L22" i="15"/>
  <c r="K22" i="15"/>
  <c r="M21" i="15"/>
  <c r="L21" i="15"/>
  <c r="K21" i="15"/>
  <c r="K18" i="15"/>
  <c r="K32" i="15" s="1"/>
  <c r="M16" i="15"/>
  <c r="L16" i="15"/>
  <c r="K16" i="15"/>
  <c r="M15" i="15"/>
  <c r="L15" i="15"/>
  <c r="K15" i="15"/>
  <c r="M11" i="15"/>
  <c r="L11" i="15"/>
  <c r="K11" i="15"/>
  <c r="M7" i="15"/>
  <c r="L7" i="15"/>
  <c r="K7" i="15"/>
  <c r="M6" i="15"/>
  <c r="M49" i="15" s="1"/>
  <c r="L6" i="15"/>
  <c r="L12" i="15" s="1"/>
  <c r="K6" i="15"/>
  <c r="K49" i="15" s="1"/>
  <c r="M34" i="16"/>
  <c r="L34" i="16"/>
  <c r="K34" i="16"/>
  <c r="M33" i="16"/>
  <c r="L33" i="16"/>
  <c r="K33" i="16"/>
  <c r="M31" i="16"/>
  <c r="L31" i="16"/>
  <c r="K31" i="16"/>
  <c r="M30" i="16"/>
  <c r="L30" i="16"/>
  <c r="K30" i="16"/>
  <c r="M29" i="16"/>
  <c r="L29" i="16"/>
  <c r="K29" i="16"/>
  <c r="M28" i="16"/>
  <c r="L28" i="16"/>
  <c r="K28" i="16"/>
  <c r="M25" i="16"/>
  <c r="L25" i="16"/>
  <c r="K25" i="16"/>
  <c r="M24" i="16"/>
  <c r="L24" i="16"/>
  <c r="K24" i="16"/>
  <c r="M22" i="16"/>
  <c r="L22" i="16"/>
  <c r="K22" i="16"/>
  <c r="M21" i="16"/>
  <c r="L21" i="16"/>
  <c r="K21" i="16"/>
  <c r="K18" i="16"/>
  <c r="K32" i="16" s="1"/>
  <c r="M16" i="16"/>
  <c r="L16" i="16"/>
  <c r="K16" i="16"/>
  <c r="M15" i="16"/>
  <c r="L15" i="16"/>
  <c r="K15" i="16"/>
  <c r="M11" i="16"/>
  <c r="L11" i="16"/>
  <c r="K11" i="16"/>
  <c r="M7" i="16"/>
  <c r="L7" i="16"/>
  <c r="K7" i="16"/>
  <c r="M6" i="16"/>
  <c r="L6" i="16"/>
  <c r="K6" i="16"/>
  <c r="M34" i="17"/>
  <c r="L34" i="17"/>
  <c r="K34" i="17"/>
  <c r="M33" i="17"/>
  <c r="L33" i="17"/>
  <c r="K33" i="17"/>
  <c r="M31" i="17"/>
  <c r="L31" i="17"/>
  <c r="K31" i="17"/>
  <c r="M30" i="17"/>
  <c r="L30" i="17"/>
  <c r="K30" i="17"/>
  <c r="M29" i="17"/>
  <c r="L29" i="17"/>
  <c r="K29" i="17"/>
  <c r="M28" i="17"/>
  <c r="L28" i="17"/>
  <c r="K28" i="17"/>
  <c r="M25" i="17"/>
  <c r="L25" i="17"/>
  <c r="K25" i="17"/>
  <c r="M24" i="17"/>
  <c r="L24" i="17"/>
  <c r="K24" i="17"/>
  <c r="M22" i="17"/>
  <c r="L22" i="17"/>
  <c r="K22" i="17"/>
  <c r="M21" i="17"/>
  <c r="L21" i="17"/>
  <c r="K21" i="17"/>
  <c r="K18" i="17"/>
  <c r="K32" i="17" s="1"/>
  <c r="M16" i="17"/>
  <c r="L16" i="17"/>
  <c r="K16" i="17"/>
  <c r="M15" i="17"/>
  <c r="L15" i="17"/>
  <c r="K15" i="17"/>
  <c r="M11" i="17"/>
  <c r="L11" i="17"/>
  <c r="K11" i="17"/>
  <c r="M7" i="17"/>
  <c r="L7" i="17"/>
  <c r="K7" i="17"/>
  <c r="M6" i="17"/>
  <c r="L6" i="17"/>
  <c r="K6" i="17"/>
  <c r="M34" i="18"/>
  <c r="L34" i="18"/>
  <c r="K34" i="18"/>
  <c r="M33" i="18"/>
  <c r="L33" i="18"/>
  <c r="K33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5" i="18"/>
  <c r="L25" i="18"/>
  <c r="K25" i="18"/>
  <c r="M24" i="18"/>
  <c r="L24" i="18"/>
  <c r="K24" i="18"/>
  <c r="M22" i="18"/>
  <c r="L22" i="18"/>
  <c r="K22" i="18"/>
  <c r="M21" i="18"/>
  <c r="L21" i="18"/>
  <c r="K21" i="18"/>
  <c r="K18" i="18"/>
  <c r="K32" i="18" s="1"/>
  <c r="M16" i="18"/>
  <c r="L16" i="18"/>
  <c r="K16" i="18"/>
  <c r="M15" i="18"/>
  <c r="L15" i="18"/>
  <c r="K15" i="18"/>
  <c r="M11" i="18"/>
  <c r="L11" i="18"/>
  <c r="K11" i="18"/>
  <c r="M7" i="18"/>
  <c r="L7" i="18"/>
  <c r="K7" i="18"/>
  <c r="M6" i="18"/>
  <c r="L6" i="18"/>
  <c r="L49" i="18" s="1"/>
  <c r="K6" i="18"/>
  <c r="M34" i="19"/>
  <c r="L34" i="19"/>
  <c r="K34" i="19"/>
  <c r="M33" i="19"/>
  <c r="L33" i="19"/>
  <c r="K33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5" i="19"/>
  <c r="L25" i="19"/>
  <c r="K25" i="19"/>
  <c r="M24" i="19"/>
  <c r="L24" i="19"/>
  <c r="K24" i="19"/>
  <c r="M22" i="19"/>
  <c r="L22" i="19"/>
  <c r="K22" i="19"/>
  <c r="M21" i="19"/>
  <c r="L21" i="19"/>
  <c r="K21" i="19"/>
  <c r="K18" i="19"/>
  <c r="K32" i="19" s="1"/>
  <c r="M16" i="19"/>
  <c r="L16" i="19"/>
  <c r="K16" i="19"/>
  <c r="M15" i="19"/>
  <c r="L15" i="19"/>
  <c r="K15" i="19"/>
  <c r="M11" i="19"/>
  <c r="L11" i="19"/>
  <c r="K11" i="19"/>
  <c r="M7" i="19"/>
  <c r="L7" i="19"/>
  <c r="K7" i="19"/>
  <c r="M6" i="19"/>
  <c r="L6" i="19"/>
  <c r="K6" i="19"/>
  <c r="M34" i="20"/>
  <c r="L34" i="20"/>
  <c r="K34" i="20"/>
  <c r="M33" i="20"/>
  <c r="L33" i="20"/>
  <c r="K33" i="20"/>
  <c r="M31" i="20"/>
  <c r="L31" i="20"/>
  <c r="K31" i="20"/>
  <c r="M30" i="20"/>
  <c r="L30" i="20"/>
  <c r="K30" i="20"/>
  <c r="M29" i="20"/>
  <c r="L29" i="20"/>
  <c r="K29" i="20"/>
  <c r="M28" i="20"/>
  <c r="L28" i="20"/>
  <c r="K28" i="20"/>
  <c r="M25" i="20"/>
  <c r="L25" i="20"/>
  <c r="K25" i="20"/>
  <c r="M24" i="20"/>
  <c r="L24" i="20"/>
  <c r="K24" i="20"/>
  <c r="M22" i="20"/>
  <c r="L22" i="20"/>
  <c r="K22" i="20"/>
  <c r="M21" i="20"/>
  <c r="L21" i="20"/>
  <c r="K21" i="20"/>
  <c r="K18" i="20"/>
  <c r="K32" i="20" s="1"/>
  <c r="M16" i="20"/>
  <c r="L16" i="20"/>
  <c r="K16" i="20"/>
  <c r="M15" i="20"/>
  <c r="L15" i="20"/>
  <c r="K15" i="20"/>
  <c r="M11" i="20"/>
  <c r="L11" i="20"/>
  <c r="K11" i="20"/>
  <c r="M7" i="20"/>
  <c r="L7" i="20"/>
  <c r="K7" i="20"/>
  <c r="M6" i="20"/>
  <c r="L6" i="20"/>
  <c r="L50" i="20" s="1"/>
  <c r="K6" i="20"/>
  <c r="M34" i="21"/>
  <c r="L34" i="21"/>
  <c r="K34" i="21"/>
  <c r="M33" i="21"/>
  <c r="L33" i="21"/>
  <c r="K33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5" i="21"/>
  <c r="L25" i="21"/>
  <c r="K25" i="21"/>
  <c r="M24" i="21"/>
  <c r="L24" i="21"/>
  <c r="K24" i="21"/>
  <c r="M22" i="21"/>
  <c r="L22" i="21"/>
  <c r="K22" i="21"/>
  <c r="M21" i="21"/>
  <c r="L21" i="21"/>
  <c r="K21" i="21"/>
  <c r="K18" i="21"/>
  <c r="K32" i="21" s="1"/>
  <c r="M16" i="21"/>
  <c r="L16" i="21"/>
  <c r="K16" i="21"/>
  <c r="M15" i="21"/>
  <c r="L15" i="21"/>
  <c r="K15" i="21"/>
  <c r="M11" i="21"/>
  <c r="L11" i="21"/>
  <c r="K11" i="21"/>
  <c r="M7" i="21"/>
  <c r="L7" i="21"/>
  <c r="K7" i="21"/>
  <c r="M6" i="21"/>
  <c r="L6" i="21"/>
  <c r="L49" i="21" s="1"/>
  <c r="K6" i="21"/>
  <c r="K49" i="21" s="1"/>
  <c r="M34" i="22"/>
  <c r="L34" i="22"/>
  <c r="K34" i="22"/>
  <c r="M33" i="22"/>
  <c r="L33" i="22"/>
  <c r="K33" i="22"/>
  <c r="M31" i="22"/>
  <c r="L31" i="22"/>
  <c r="K31" i="22"/>
  <c r="M30" i="22"/>
  <c r="L30" i="22"/>
  <c r="K30" i="22"/>
  <c r="M29" i="22"/>
  <c r="L29" i="22"/>
  <c r="K29" i="22"/>
  <c r="M28" i="22"/>
  <c r="L28" i="22"/>
  <c r="K28" i="22"/>
  <c r="M25" i="22"/>
  <c r="L25" i="22"/>
  <c r="K25" i="22"/>
  <c r="M24" i="22"/>
  <c r="L24" i="22"/>
  <c r="K24" i="22"/>
  <c r="M22" i="22"/>
  <c r="L22" i="22"/>
  <c r="K22" i="22"/>
  <c r="M21" i="22"/>
  <c r="L21" i="22"/>
  <c r="K21" i="22"/>
  <c r="K18" i="22"/>
  <c r="K32" i="22" s="1"/>
  <c r="M16" i="22"/>
  <c r="L16" i="22"/>
  <c r="K16" i="22"/>
  <c r="M15" i="22"/>
  <c r="L15" i="22"/>
  <c r="K15" i="22"/>
  <c r="M11" i="22"/>
  <c r="L11" i="22"/>
  <c r="K11" i="22"/>
  <c r="M7" i="22"/>
  <c r="L7" i="22"/>
  <c r="K7" i="22"/>
  <c r="M6" i="22"/>
  <c r="L6" i="22"/>
  <c r="K6" i="22"/>
  <c r="K51" i="22" s="1"/>
  <c r="M34" i="23"/>
  <c r="L34" i="23"/>
  <c r="K34" i="23"/>
  <c r="M33" i="23"/>
  <c r="L33" i="23"/>
  <c r="K33" i="23"/>
  <c r="M31" i="23"/>
  <c r="L31" i="23"/>
  <c r="K31" i="23"/>
  <c r="M30" i="23"/>
  <c r="L30" i="23"/>
  <c r="K30" i="23"/>
  <c r="M29" i="23"/>
  <c r="L29" i="23"/>
  <c r="K29" i="23"/>
  <c r="M28" i="23"/>
  <c r="L28" i="23"/>
  <c r="K28" i="23"/>
  <c r="M25" i="23"/>
  <c r="L25" i="23"/>
  <c r="K25" i="23"/>
  <c r="M24" i="23"/>
  <c r="L24" i="23"/>
  <c r="K24" i="23"/>
  <c r="M22" i="23"/>
  <c r="L22" i="23"/>
  <c r="K22" i="23"/>
  <c r="M21" i="23"/>
  <c r="L21" i="23"/>
  <c r="K21" i="23"/>
  <c r="K18" i="23"/>
  <c r="K32" i="23" s="1"/>
  <c r="M16" i="23"/>
  <c r="L16" i="23"/>
  <c r="K16" i="23"/>
  <c r="M15" i="23"/>
  <c r="L15" i="23"/>
  <c r="K15" i="23"/>
  <c r="M11" i="23"/>
  <c r="L11" i="23"/>
  <c r="K11" i="23"/>
  <c r="M7" i="23"/>
  <c r="L7" i="23"/>
  <c r="K7" i="23"/>
  <c r="M6" i="23"/>
  <c r="M50" i="23" s="1"/>
  <c r="L6" i="23"/>
  <c r="L46" i="23" s="1"/>
  <c r="K6" i="23"/>
  <c r="K8" i="23" s="1"/>
  <c r="M34" i="24"/>
  <c r="L34" i="24"/>
  <c r="K34" i="24"/>
  <c r="M33" i="24"/>
  <c r="L33" i="24"/>
  <c r="K33" i="24"/>
  <c r="M31" i="24"/>
  <c r="L31" i="24"/>
  <c r="K31" i="24"/>
  <c r="M30" i="24"/>
  <c r="L30" i="24"/>
  <c r="K30" i="24"/>
  <c r="M29" i="24"/>
  <c r="L29" i="24"/>
  <c r="K29" i="24"/>
  <c r="M28" i="24"/>
  <c r="L28" i="24"/>
  <c r="K28" i="24"/>
  <c r="M25" i="24"/>
  <c r="L25" i="24"/>
  <c r="K25" i="24"/>
  <c r="M24" i="24"/>
  <c r="L24" i="24"/>
  <c r="K24" i="24"/>
  <c r="M22" i="24"/>
  <c r="L22" i="24"/>
  <c r="K22" i="24"/>
  <c r="M21" i="24"/>
  <c r="L21" i="24"/>
  <c r="K21" i="24"/>
  <c r="K18" i="24"/>
  <c r="K32" i="24" s="1"/>
  <c r="M16" i="24"/>
  <c r="L16" i="24"/>
  <c r="K16" i="24"/>
  <c r="M15" i="24"/>
  <c r="L15" i="24"/>
  <c r="K15" i="24"/>
  <c r="M11" i="24"/>
  <c r="L11" i="24"/>
  <c r="K11" i="24"/>
  <c r="M7" i="24"/>
  <c r="L7" i="24"/>
  <c r="K7" i="24"/>
  <c r="M6" i="24"/>
  <c r="L6" i="24"/>
  <c r="L49" i="24" s="1"/>
  <c r="K6" i="24"/>
  <c r="M34" i="25"/>
  <c r="L34" i="25"/>
  <c r="K34" i="25"/>
  <c r="M33" i="25"/>
  <c r="L33" i="25"/>
  <c r="K33" i="25"/>
  <c r="M31" i="25"/>
  <c r="L31" i="25"/>
  <c r="K31" i="25"/>
  <c r="M30" i="25"/>
  <c r="L30" i="25"/>
  <c r="K30" i="25"/>
  <c r="M29" i="25"/>
  <c r="L29" i="25"/>
  <c r="K29" i="25"/>
  <c r="M28" i="25"/>
  <c r="L28" i="25"/>
  <c r="K28" i="25"/>
  <c r="M25" i="25"/>
  <c r="L25" i="25"/>
  <c r="K25" i="25"/>
  <c r="M24" i="25"/>
  <c r="L24" i="25"/>
  <c r="K24" i="25"/>
  <c r="M22" i="25"/>
  <c r="L22" i="25"/>
  <c r="K22" i="25"/>
  <c r="M21" i="25"/>
  <c r="L21" i="25"/>
  <c r="K21" i="25"/>
  <c r="K18" i="25"/>
  <c r="K32" i="25" s="1"/>
  <c r="M16" i="25"/>
  <c r="L16" i="25"/>
  <c r="K16" i="25"/>
  <c r="M15" i="25"/>
  <c r="L15" i="25"/>
  <c r="K15" i="25"/>
  <c r="M11" i="25"/>
  <c r="L11" i="25"/>
  <c r="K11" i="25"/>
  <c r="M7" i="25"/>
  <c r="L7" i="25"/>
  <c r="K7" i="25"/>
  <c r="M6" i="25"/>
  <c r="L6" i="25"/>
  <c r="K6" i="25"/>
  <c r="M34" i="26"/>
  <c r="L34" i="26"/>
  <c r="K34" i="26"/>
  <c r="M33" i="26"/>
  <c r="L33" i="26"/>
  <c r="K33" i="26"/>
  <c r="M31" i="26"/>
  <c r="L31" i="26"/>
  <c r="K31" i="26"/>
  <c r="M30" i="26"/>
  <c r="L30" i="26"/>
  <c r="K30" i="26"/>
  <c r="M29" i="26"/>
  <c r="L29" i="26"/>
  <c r="K29" i="26"/>
  <c r="M28" i="26"/>
  <c r="L28" i="26"/>
  <c r="K28" i="26"/>
  <c r="M25" i="26"/>
  <c r="L25" i="26"/>
  <c r="K25" i="26"/>
  <c r="M24" i="26"/>
  <c r="L24" i="26"/>
  <c r="K24" i="26"/>
  <c r="M22" i="26"/>
  <c r="L22" i="26"/>
  <c r="K22" i="26"/>
  <c r="M21" i="26"/>
  <c r="L21" i="26"/>
  <c r="K21" i="26"/>
  <c r="K18" i="26"/>
  <c r="K32" i="26" s="1"/>
  <c r="M16" i="26"/>
  <c r="L16" i="26"/>
  <c r="K16" i="26"/>
  <c r="M15" i="26"/>
  <c r="L15" i="26"/>
  <c r="K15" i="26"/>
  <c r="M11" i="26"/>
  <c r="L11" i="26"/>
  <c r="K11" i="26"/>
  <c r="M7" i="26"/>
  <c r="L7" i="26"/>
  <c r="K7" i="26"/>
  <c r="M6" i="26"/>
  <c r="L6" i="26"/>
  <c r="L50" i="26" s="1"/>
  <c r="K6" i="26"/>
  <c r="K10" i="26" s="1"/>
  <c r="M34" i="10"/>
  <c r="L34" i="10"/>
  <c r="K34" i="10"/>
  <c r="M33" i="10"/>
  <c r="L33" i="10"/>
  <c r="K33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5" i="10"/>
  <c r="L25" i="10"/>
  <c r="K25" i="10"/>
  <c r="M24" i="10"/>
  <c r="L24" i="10"/>
  <c r="K24" i="10"/>
  <c r="M22" i="10"/>
  <c r="L22" i="10"/>
  <c r="K22" i="10"/>
  <c r="M21" i="10"/>
  <c r="L21" i="10"/>
  <c r="K21" i="10"/>
  <c r="K18" i="10"/>
  <c r="K32" i="10" s="1"/>
  <c r="M16" i="10"/>
  <c r="L16" i="10"/>
  <c r="K16" i="10"/>
  <c r="M15" i="10"/>
  <c r="L15" i="10"/>
  <c r="K15" i="10"/>
  <c r="M11" i="10"/>
  <c r="L11" i="10"/>
  <c r="K11" i="10"/>
  <c r="M7" i="10"/>
  <c r="L7" i="10"/>
  <c r="K7" i="10"/>
  <c r="M6" i="10"/>
  <c r="M17" i="10" s="1"/>
  <c r="L6" i="10"/>
  <c r="K6" i="10"/>
  <c r="K49" i="10" s="1"/>
  <c r="M34" i="27"/>
  <c r="L34" i="27"/>
  <c r="K34" i="27"/>
  <c r="M33" i="27"/>
  <c r="L33" i="27"/>
  <c r="K33" i="27"/>
  <c r="M31" i="27"/>
  <c r="L31" i="27"/>
  <c r="K31" i="27"/>
  <c r="M30" i="27"/>
  <c r="L30" i="27"/>
  <c r="K30" i="27"/>
  <c r="M29" i="27"/>
  <c r="L29" i="27"/>
  <c r="K29" i="27"/>
  <c r="M28" i="27"/>
  <c r="L28" i="27"/>
  <c r="K28" i="27"/>
  <c r="M25" i="27"/>
  <c r="L25" i="27"/>
  <c r="K25" i="27"/>
  <c r="M24" i="27"/>
  <c r="L24" i="27"/>
  <c r="K24" i="27"/>
  <c r="M22" i="27"/>
  <c r="L22" i="27"/>
  <c r="K22" i="27"/>
  <c r="M21" i="27"/>
  <c r="L21" i="27"/>
  <c r="K21" i="27"/>
  <c r="K18" i="27"/>
  <c r="K32" i="27" s="1"/>
  <c r="M16" i="27"/>
  <c r="L16" i="27"/>
  <c r="K16" i="27"/>
  <c r="M15" i="27"/>
  <c r="L15" i="27"/>
  <c r="K15" i="27"/>
  <c r="M11" i="27"/>
  <c r="L11" i="27"/>
  <c r="K11" i="27"/>
  <c r="M7" i="27"/>
  <c r="L7" i="27"/>
  <c r="K7" i="27"/>
  <c r="M6" i="27"/>
  <c r="L6" i="27"/>
  <c r="K6" i="27"/>
  <c r="K51" i="27" s="1"/>
  <c r="M34" i="35"/>
  <c r="L34" i="35"/>
  <c r="K34" i="35"/>
  <c r="M33" i="35"/>
  <c r="L33" i="35"/>
  <c r="K33" i="35"/>
  <c r="M31" i="35"/>
  <c r="L31" i="35"/>
  <c r="K31" i="35"/>
  <c r="M30" i="35"/>
  <c r="L30" i="35"/>
  <c r="K30" i="35"/>
  <c r="M29" i="35"/>
  <c r="L29" i="35"/>
  <c r="K29" i="35"/>
  <c r="M28" i="35"/>
  <c r="L28" i="35"/>
  <c r="K28" i="35"/>
  <c r="M25" i="35"/>
  <c r="L25" i="35"/>
  <c r="K25" i="35"/>
  <c r="M24" i="35"/>
  <c r="L24" i="35"/>
  <c r="K24" i="35"/>
  <c r="M22" i="35"/>
  <c r="L22" i="35"/>
  <c r="K22" i="35"/>
  <c r="M21" i="35"/>
  <c r="L21" i="35"/>
  <c r="K21" i="35"/>
  <c r="K18" i="35"/>
  <c r="K32" i="35" s="1"/>
  <c r="M16" i="35"/>
  <c r="L16" i="35"/>
  <c r="K16" i="35"/>
  <c r="M15" i="35"/>
  <c r="L15" i="35"/>
  <c r="K15" i="35"/>
  <c r="M11" i="35"/>
  <c r="L11" i="35"/>
  <c r="K11" i="35"/>
  <c r="M7" i="35"/>
  <c r="L7" i="35"/>
  <c r="K7" i="35"/>
  <c r="M6" i="35"/>
  <c r="M49" i="35" s="1"/>
  <c r="L6" i="35"/>
  <c r="K6" i="35"/>
  <c r="K50" i="35" s="1"/>
  <c r="M34" i="28"/>
  <c r="L34" i="28"/>
  <c r="K34" i="28"/>
  <c r="M33" i="28"/>
  <c r="L33" i="28"/>
  <c r="K33" i="28"/>
  <c r="M31" i="28"/>
  <c r="L31" i="28"/>
  <c r="K31" i="28"/>
  <c r="M30" i="28"/>
  <c r="L30" i="28"/>
  <c r="K30" i="28"/>
  <c r="M29" i="28"/>
  <c r="L29" i="28"/>
  <c r="K29" i="28"/>
  <c r="M28" i="28"/>
  <c r="L28" i="28"/>
  <c r="K28" i="28"/>
  <c r="M25" i="28"/>
  <c r="L25" i="28"/>
  <c r="K25" i="28"/>
  <c r="M24" i="28"/>
  <c r="L24" i="28"/>
  <c r="K24" i="28"/>
  <c r="M22" i="28"/>
  <c r="L22" i="28"/>
  <c r="K22" i="28"/>
  <c r="M21" i="28"/>
  <c r="L21" i="28"/>
  <c r="K21" i="28"/>
  <c r="K18" i="28"/>
  <c r="K32" i="28" s="1"/>
  <c r="M16" i="28"/>
  <c r="L16" i="28"/>
  <c r="K16" i="28"/>
  <c r="M15" i="28"/>
  <c r="L15" i="28"/>
  <c r="K15" i="28"/>
  <c r="M11" i="28"/>
  <c r="L11" i="28"/>
  <c r="K11" i="28"/>
  <c r="M7" i="28"/>
  <c r="L7" i="28"/>
  <c r="K7" i="28"/>
  <c r="M6" i="28"/>
  <c r="M51" i="28" s="1"/>
  <c r="L6" i="28"/>
  <c r="K6" i="28"/>
  <c r="K23" i="28" s="1"/>
  <c r="M34" i="29"/>
  <c r="L34" i="29"/>
  <c r="K34" i="29"/>
  <c r="M33" i="29"/>
  <c r="L33" i="29"/>
  <c r="K33" i="29"/>
  <c r="M31" i="29"/>
  <c r="L31" i="29"/>
  <c r="K31" i="29"/>
  <c r="M30" i="29"/>
  <c r="L30" i="29"/>
  <c r="K30" i="29"/>
  <c r="M29" i="29"/>
  <c r="L29" i="29"/>
  <c r="K29" i="29"/>
  <c r="M28" i="29"/>
  <c r="L28" i="29"/>
  <c r="K28" i="29"/>
  <c r="M25" i="29"/>
  <c r="L25" i="29"/>
  <c r="K25" i="29"/>
  <c r="M24" i="29"/>
  <c r="L24" i="29"/>
  <c r="K24" i="29"/>
  <c r="M22" i="29"/>
  <c r="L22" i="29"/>
  <c r="K22" i="29"/>
  <c r="M21" i="29"/>
  <c r="L21" i="29"/>
  <c r="K21" i="29"/>
  <c r="K18" i="29"/>
  <c r="K32" i="29" s="1"/>
  <c r="M16" i="29"/>
  <c r="L16" i="29"/>
  <c r="K16" i="29"/>
  <c r="M15" i="29"/>
  <c r="L15" i="29"/>
  <c r="K15" i="29"/>
  <c r="M11" i="29"/>
  <c r="L11" i="29"/>
  <c r="K11" i="29"/>
  <c r="M7" i="29"/>
  <c r="L7" i="29"/>
  <c r="K7" i="29"/>
  <c r="M6" i="29"/>
  <c r="L6" i="29"/>
  <c r="K6" i="29"/>
  <c r="K51" i="29" s="1"/>
  <c r="M34" i="30"/>
  <c r="L34" i="30"/>
  <c r="K34" i="30"/>
  <c r="M33" i="30"/>
  <c r="L33" i="30"/>
  <c r="K33" i="30"/>
  <c r="M31" i="30"/>
  <c r="L31" i="30"/>
  <c r="K31" i="30"/>
  <c r="M30" i="30"/>
  <c r="L30" i="30"/>
  <c r="K30" i="30"/>
  <c r="M29" i="30"/>
  <c r="L29" i="30"/>
  <c r="K29" i="30"/>
  <c r="M28" i="30"/>
  <c r="L28" i="30"/>
  <c r="K28" i="30"/>
  <c r="M25" i="30"/>
  <c r="L25" i="30"/>
  <c r="K25" i="30"/>
  <c r="M24" i="30"/>
  <c r="L24" i="30"/>
  <c r="K24" i="30"/>
  <c r="M22" i="30"/>
  <c r="L22" i="30"/>
  <c r="K22" i="30"/>
  <c r="M21" i="30"/>
  <c r="L21" i="30"/>
  <c r="K21" i="30"/>
  <c r="K18" i="30"/>
  <c r="K32" i="30" s="1"/>
  <c r="M16" i="30"/>
  <c r="L16" i="30"/>
  <c r="K16" i="30"/>
  <c r="M15" i="30"/>
  <c r="L15" i="30"/>
  <c r="K15" i="30"/>
  <c r="M11" i="30"/>
  <c r="L11" i="30"/>
  <c r="K11" i="30"/>
  <c r="M7" i="30"/>
  <c r="L7" i="30"/>
  <c r="K7" i="30"/>
  <c r="M6" i="30"/>
  <c r="M49" i="30" s="1"/>
  <c r="L6" i="30"/>
  <c r="K6" i="30"/>
  <c r="M34" i="31"/>
  <c r="L34" i="31"/>
  <c r="K34" i="31"/>
  <c r="M33" i="31"/>
  <c r="L33" i="31"/>
  <c r="K33" i="31"/>
  <c r="M31" i="31"/>
  <c r="L31" i="31"/>
  <c r="K31" i="31"/>
  <c r="M30" i="31"/>
  <c r="L30" i="31"/>
  <c r="K30" i="31"/>
  <c r="M29" i="31"/>
  <c r="L29" i="31"/>
  <c r="K29" i="31"/>
  <c r="M28" i="31"/>
  <c r="L28" i="31"/>
  <c r="K28" i="31"/>
  <c r="M25" i="31"/>
  <c r="L25" i="31"/>
  <c r="K25" i="31"/>
  <c r="M24" i="31"/>
  <c r="L24" i="31"/>
  <c r="K24" i="31"/>
  <c r="M22" i="31"/>
  <c r="L22" i="31"/>
  <c r="K22" i="31"/>
  <c r="M21" i="31"/>
  <c r="L21" i="31"/>
  <c r="K21" i="31"/>
  <c r="K18" i="31"/>
  <c r="K32" i="31" s="1"/>
  <c r="M16" i="31"/>
  <c r="L16" i="31"/>
  <c r="K16" i="31"/>
  <c r="M15" i="31"/>
  <c r="L15" i="31"/>
  <c r="K15" i="31"/>
  <c r="M11" i="31"/>
  <c r="L11" i="31"/>
  <c r="K11" i="31"/>
  <c r="M7" i="31"/>
  <c r="L7" i="31"/>
  <c r="K7" i="31"/>
  <c r="M6" i="31"/>
  <c r="M50" i="31" s="1"/>
  <c r="L6" i="31"/>
  <c r="K6" i="31"/>
  <c r="M34" i="32"/>
  <c r="L34" i="32"/>
  <c r="K34" i="32"/>
  <c r="M33" i="32"/>
  <c r="L33" i="32"/>
  <c r="K33" i="32"/>
  <c r="M31" i="32"/>
  <c r="L31" i="32"/>
  <c r="K31" i="32"/>
  <c r="M30" i="32"/>
  <c r="L30" i="32"/>
  <c r="K30" i="32"/>
  <c r="M29" i="32"/>
  <c r="L29" i="32"/>
  <c r="K29" i="32"/>
  <c r="M28" i="32"/>
  <c r="L28" i="32"/>
  <c r="K28" i="32"/>
  <c r="M25" i="32"/>
  <c r="L25" i="32"/>
  <c r="K25" i="32"/>
  <c r="M24" i="32"/>
  <c r="L24" i="32"/>
  <c r="K24" i="32"/>
  <c r="M22" i="32"/>
  <c r="L22" i="32"/>
  <c r="K22" i="32"/>
  <c r="M21" i="32"/>
  <c r="L21" i="32"/>
  <c r="K21" i="32"/>
  <c r="K18" i="32"/>
  <c r="K32" i="32" s="1"/>
  <c r="M16" i="32"/>
  <c r="L16" i="32"/>
  <c r="K16" i="32"/>
  <c r="M15" i="32"/>
  <c r="L15" i="32"/>
  <c r="K15" i="32"/>
  <c r="M11" i="32"/>
  <c r="L11" i="32"/>
  <c r="K11" i="32"/>
  <c r="M7" i="32"/>
  <c r="L7" i="32"/>
  <c r="K7" i="32"/>
  <c r="M6" i="32"/>
  <c r="M49" i="32" s="1"/>
  <c r="L6" i="32"/>
  <c r="L49" i="32" s="1"/>
  <c r="K6" i="32"/>
  <c r="M34" i="33"/>
  <c r="L34" i="33"/>
  <c r="K34" i="33"/>
  <c r="M33" i="33"/>
  <c r="L33" i="33"/>
  <c r="K33" i="33"/>
  <c r="M31" i="33"/>
  <c r="L31" i="33"/>
  <c r="K31" i="33"/>
  <c r="M30" i="33"/>
  <c r="L30" i="33"/>
  <c r="K30" i="33"/>
  <c r="M29" i="33"/>
  <c r="L29" i="33"/>
  <c r="K29" i="33"/>
  <c r="M28" i="33"/>
  <c r="L28" i="33"/>
  <c r="K28" i="33"/>
  <c r="M25" i="33"/>
  <c r="L25" i="33"/>
  <c r="K25" i="33"/>
  <c r="M24" i="33"/>
  <c r="L24" i="33"/>
  <c r="K24" i="33"/>
  <c r="M22" i="33"/>
  <c r="L22" i="33"/>
  <c r="K22" i="33"/>
  <c r="M21" i="33"/>
  <c r="L21" i="33"/>
  <c r="K21" i="33"/>
  <c r="K18" i="33"/>
  <c r="K32" i="33" s="1"/>
  <c r="M16" i="33"/>
  <c r="L16" i="33"/>
  <c r="K16" i="33"/>
  <c r="M15" i="33"/>
  <c r="L15" i="33"/>
  <c r="K15" i="33"/>
  <c r="M11" i="33"/>
  <c r="L11" i="33"/>
  <c r="K11" i="33"/>
  <c r="M7" i="33"/>
  <c r="L7" i="33"/>
  <c r="K7" i="33"/>
  <c r="M6" i="33"/>
  <c r="L6" i="33"/>
  <c r="L51" i="33" s="1"/>
  <c r="K6" i="33"/>
  <c r="M34" i="34"/>
  <c r="L34" i="34"/>
  <c r="K34" i="34"/>
  <c r="M33" i="34"/>
  <c r="L33" i="34"/>
  <c r="K33" i="34"/>
  <c r="M31" i="34"/>
  <c r="L31" i="34"/>
  <c r="K31" i="34"/>
  <c r="M30" i="34"/>
  <c r="L30" i="34"/>
  <c r="K30" i="34"/>
  <c r="M29" i="34"/>
  <c r="L29" i="34"/>
  <c r="K29" i="34"/>
  <c r="M28" i="34"/>
  <c r="L28" i="34"/>
  <c r="K28" i="34"/>
  <c r="M25" i="34"/>
  <c r="L25" i="34"/>
  <c r="K25" i="34"/>
  <c r="M24" i="34"/>
  <c r="L24" i="34"/>
  <c r="K24" i="34"/>
  <c r="M22" i="34"/>
  <c r="L22" i="34"/>
  <c r="K22" i="34"/>
  <c r="M21" i="34"/>
  <c r="L21" i="34"/>
  <c r="K21" i="34"/>
  <c r="K18" i="34"/>
  <c r="K32" i="34" s="1"/>
  <c r="M16" i="34"/>
  <c r="L16" i="34"/>
  <c r="K16" i="34"/>
  <c r="M15" i="34"/>
  <c r="L15" i="34"/>
  <c r="K15" i="34"/>
  <c r="M11" i="34"/>
  <c r="L11" i="34"/>
  <c r="K11" i="34"/>
  <c r="M7" i="34"/>
  <c r="L7" i="34"/>
  <c r="K7" i="34"/>
  <c r="M6" i="34"/>
  <c r="L6" i="34"/>
  <c r="L50" i="34" s="1"/>
  <c r="K6" i="34"/>
  <c r="M34" i="36"/>
  <c r="L34" i="36"/>
  <c r="K34" i="36"/>
  <c r="M33" i="36"/>
  <c r="L33" i="36"/>
  <c r="K33" i="36"/>
  <c r="M31" i="36"/>
  <c r="L31" i="36"/>
  <c r="K31" i="36"/>
  <c r="M30" i="36"/>
  <c r="L30" i="36"/>
  <c r="K30" i="36"/>
  <c r="M29" i="36"/>
  <c r="L29" i="36"/>
  <c r="K29" i="36"/>
  <c r="M28" i="36"/>
  <c r="L28" i="36"/>
  <c r="K28" i="36"/>
  <c r="M25" i="36"/>
  <c r="L25" i="36"/>
  <c r="K25" i="36"/>
  <c r="M24" i="36"/>
  <c r="L24" i="36"/>
  <c r="K24" i="36"/>
  <c r="M22" i="36"/>
  <c r="L22" i="36"/>
  <c r="K22" i="36"/>
  <c r="M21" i="36"/>
  <c r="L21" i="36"/>
  <c r="K21" i="36"/>
  <c r="K18" i="36"/>
  <c r="K32" i="36" s="1"/>
  <c r="M16" i="36"/>
  <c r="L16" i="36"/>
  <c r="K16" i="36"/>
  <c r="M15" i="36"/>
  <c r="L15" i="36"/>
  <c r="K15" i="36"/>
  <c r="M11" i="36"/>
  <c r="L11" i="36"/>
  <c r="K11" i="36"/>
  <c r="M7" i="36"/>
  <c r="L7" i="36"/>
  <c r="K7" i="36"/>
  <c r="M6" i="36"/>
  <c r="L6" i="36"/>
  <c r="L49" i="36" s="1"/>
  <c r="K6" i="36"/>
  <c r="K51" i="36" s="1"/>
  <c r="M34" i="5"/>
  <c r="L34" i="5"/>
  <c r="K34" i="5"/>
  <c r="M33" i="5"/>
  <c r="L33" i="5"/>
  <c r="K33" i="5"/>
  <c r="M31" i="5"/>
  <c r="L31" i="5"/>
  <c r="K31" i="5"/>
  <c r="M30" i="5"/>
  <c r="L30" i="5"/>
  <c r="K30" i="5"/>
  <c r="M29" i="5"/>
  <c r="L29" i="5"/>
  <c r="K29" i="5"/>
  <c r="M28" i="5"/>
  <c r="L28" i="5"/>
  <c r="K28" i="5"/>
  <c r="M25" i="5"/>
  <c r="L25" i="5"/>
  <c r="K25" i="5"/>
  <c r="M24" i="5"/>
  <c r="L24" i="5"/>
  <c r="K24" i="5"/>
  <c r="M22" i="5"/>
  <c r="L22" i="5"/>
  <c r="K22" i="5"/>
  <c r="M21" i="5"/>
  <c r="L21" i="5"/>
  <c r="K21" i="5"/>
  <c r="K18" i="5"/>
  <c r="K32" i="5" s="1"/>
  <c r="M16" i="5"/>
  <c r="L16" i="5"/>
  <c r="K16" i="5"/>
  <c r="M15" i="5"/>
  <c r="L15" i="5"/>
  <c r="K15" i="5"/>
  <c r="M11" i="5"/>
  <c r="L11" i="5"/>
  <c r="K11" i="5"/>
  <c r="M7" i="5"/>
  <c r="L7" i="5"/>
  <c r="K7" i="5"/>
  <c r="M6" i="5"/>
  <c r="M51" i="5" s="1"/>
  <c r="L6" i="5"/>
  <c r="L49" i="5" s="1"/>
  <c r="K6" i="5"/>
  <c r="M35" i="6" l="1"/>
  <c r="M36" i="6" s="1"/>
  <c r="M39" i="22"/>
  <c r="M39" i="18"/>
  <c r="K39" i="11"/>
  <c r="L40" i="21"/>
  <c r="L40" i="17"/>
  <c r="L35" i="18"/>
  <c r="L36" i="18" s="1"/>
  <c r="K39" i="6"/>
  <c r="L39" i="19"/>
  <c r="K35" i="23"/>
  <c r="K36" i="23" s="1"/>
  <c r="M35" i="22"/>
  <c r="M36" i="22" s="1"/>
  <c r="L35" i="6"/>
  <c r="L36" i="6" s="1"/>
  <c r="K40" i="26"/>
  <c r="L39" i="9"/>
  <c r="K39" i="21"/>
  <c r="M39" i="16"/>
  <c r="M39" i="12"/>
  <c r="L35" i="36"/>
  <c r="L35" i="21"/>
  <c r="L36" i="21" s="1"/>
  <c r="K39" i="33"/>
  <c r="M35" i="25"/>
  <c r="M36" i="25" s="1"/>
  <c r="M40" i="15"/>
  <c r="K35" i="14"/>
  <c r="K36" i="14" s="1"/>
  <c r="M39" i="33"/>
  <c r="M39" i="10"/>
  <c r="K39" i="16"/>
  <c r="K39" i="7"/>
  <c r="L39" i="20"/>
  <c r="L39" i="16"/>
  <c r="L39" i="12"/>
  <c r="L35" i="34"/>
  <c r="L36" i="34" s="1"/>
  <c r="L40" i="22"/>
  <c r="L35" i="20"/>
  <c r="L36" i="20" s="1"/>
  <c r="L39" i="13"/>
  <c r="M40" i="12"/>
  <c r="L35" i="7"/>
  <c r="L36" i="7" s="1"/>
  <c r="M39" i="21"/>
  <c r="M35" i="20"/>
  <c r="M36" i="20" s="1"/>
  <c r="L23" i="21"/>
  <c r="L10" i="22"/>
  <c r="M12" i="28"/>
  <c r="M35" i="5"/>
  <c r="M36" i="5" s="1"/>
  <c r="L9" i="15"/>
  <c r="L39" i="36"/>
  <c r="K5" i="30"/>
  <c r="L39" i="30"/>
  <c r="L39" i="26"/>
  <c r="M40" i="17"/>
  <c r="M5" i="16"/>
  <c r="M17" i="16"/>
  <c r="M23" i="16"/>
  <c r="L42" i="16"/>
  <c r="M39" i="14"/>
  <c r="K39" i="8"/>
  <c r="K47" i="8"/>
  <c r="M39" i="36"/>
  <c r="L40" i="32"/>
  <c r="L40" i="26"/>
  <c r="M35" i="24"/>
  <c r="M36" i="24" s="1"/>
  <c r="M17" i="19"/>
  <c r="M48" i="19"/>
  <c r="K17" i="18"/>
  <c r="M23" i="18"/>
  <c r="M35" i="18"/>
  <c r="M36" i="18" s="1"/>
  <c r="L39" i="17"/>
  <c r="K39" i="9"/>
  <c r="L49" i="9"/>
  <c r="L39" i="8"/>
  <c r="L17" i="11"/>
  <c r="L46" i="11"/>
  <c r="L12" i="35"/>
  <c r="M35" i="36"/>
  <c r="M36" i="36" s="1"/>
  <c r="K40" i="34"/>
  <c r="M35" i="30"/>
  <c r="M36" i="30" s="1"/>
  <c r="L9" i="35"/>
  <c r="K35" i="10"/>
  <c r="K36" i="10" s="1"/>
  <c r="L48" i="22"/>
  <c r="K35" i="20"/>
  <c r="K36" i="20" s="1"/>
  <c r="K35" i="19"/>
  <c r="K36" i="19" s="1"/>
  <c r="K35" i="16"/>
  <c r="K36" i="16" s="1"/>
  <c r="L35" i="8"/>
  <c r="L36" i="8" s="1"/>
  <c r="M40" i="28"/>
  <c r="M46" i="28"/>
  <c r="L40" i="24"/>
  <c r="L35" i="16"/>
  <c r="L36" i="16" s="1"/>
  <c r="M40" i="13"/>
  <c r="L42" i="13"/>
  <c r="K49" i="13"/>
  <c r="L35" i="9"/>
  <c r="L36" i="9" s="1"/>
  <c r="L42" i="30"/>
  <c r="K41" i="5"/>
  <c r="M41" i="34"/>
  <c r="L5" i="33"/>
  <c r="M8" i="25"/>
  <c r="K17" i="5"/>
  <c r="K48" i="5"/>
  <c r="K12" i="5"/>
  <c r="M17" i="33"/>
  <c r="L8" i="22"/>
  <c r="K8" i="17"/>
  <c r="K40" i="14"/>
  <c r="M8" i="7"/>
  <c r="M41" i="6"/>
  <c r="L39" i="28"/>
  <c r="K39" i="10"/>
  <c r="K39" i="22"/>
  <c r="L5" i="15"/>
  <c r="K39" i="15"/>
  <c r="K5" i="13"/>
  <c r="M39" i="11"/>
  <c r="L35" i="33"/>
  <c r="L36" i="33" s="1"/>
  <c r="M35" i="31"/>
  <c r="M36" i="31" s="1"/>
  <c r="K8" i="30"/>
  <c r="K39" i="29"/>
  <c r="M40" i="29"/>
  <c r="M50" i="28"/>
  <c r="M9" i="35"/>
  <c r="L39" i="10"/>
  <c r="M9" i="25"/>
  <c r="M47" i="22"/>
  <c r="M39" i="17"/>
  <c r="L49" i="15"/>
  <c r="L39" i="14"/>
  <c r="L41" i="30"/>
  <c r="L41" i="27"/>
  <c r="M40" i="26"/>
  <c r="L35" i="17"/>
  <c r="L36" i="17" s="1"/>
  <c r="M8" i="33"/>
  <c r="L12" i="22"/>
  <c r="L8" i="21"/>
  <c r="M12" i="15"/>
  <c r="M35" i="13"/>
  <c r="M36" i="13" s="1"/>
  <c r="M35" i="11"/>
  <c r="M36" i="11" s="1"/>
  <c r="K5" i="5"/>
  <c r="L40" i="5"/>
  <c r="L39" i="34"/>
  <c r="M9" i="33"/>
  <c r="M39" i="30"/>
  <c r="K12" i="27"/>
  <c r="L40" i="27"/>
  <c r="K35" i="27"/>
  <c r="K36" i="27" s="1"/>
  <c r="L35" i="10"/>
  <c r="L36" i="10" s="1"/>
  <c r="M12" i="26"/>
  <c r="L35" i="24"/>
  <c r="L36" i="24" s="1"/>
  <c r="L5" i="21"/>
  <c r="L9" i="21"/>
  <c r="M8" i="19"/>
  <c r="K35" i="17"/>
  <c r="K36" i="17" s="1"/>
  <c r="K35" i="13"/>
  <c r="K36" i="13" s="1"/>
  <c r="L10" i="19"/>
  <c r="K10" i="11"/>
  <c r="K40" i="7"/>
  <c r="L40" i="6"/>
  <c r="M5" i="5"/>
  <c r="L9" i="5"/>
  <c r="K10" i="5"/>
  <c r="K39" i="36"/>
  <c r="M40" i="36"/>
  <c r="L10" i="34"/>
  <c r="K41" i="33"/>
  <c r="L39" i="32"/>
  <c r="L5" i="31"/>
  <c r="M10" i="31"/>
  <c r="K39" i="30"/>
  <c r="L40" i="30"/>
  <c r="M5" i="28"/>
  <c r="M8" i="28"/>
  <c r="K42" i="28"/>
  <c r="M35" i="28"/>
  <c r="M36" i="28" s="1"/>
  <c r="M8" i="35"/>
  <c r="K35" i="35"/>
  <c r="K36" i="35" s="1"/>
  <c r="K5" i="27"/>
  <c r="M10" i="27"/>
  <c r="K5" i="10"/>
  <c r="M51" i="25"/>
  <c r="L9" i="24"/>
  <c r="L10" i="23"/>
  <c r="L51" i="21"/>
  <c r="K9" i="20"/>
  <c r="K41" i="20"/>
  <c r="K39" i="18"/>
  <c r="M39" i="15"/>
  <c r="L17" i="15"/>
  <c r="M23" i="15"/>
  <c r="M35" i="15"/>
  <c r="M36" i="15" s="1"/>
  <c r="K12" i="14"/>
  <c r="K48" i="14"/>
  <c r="L35" i="13"/>
  <c r="L36" i="13" s="1"/>
  <c r="L35" i="12"/>
  <c r="L36" i="12" s="1"/>
  <c r="K40" i="11"/>
  <c r="K12" i="9"/>
  <c r="K35" i="8"/>
  <c r="K36" i="8" s="1"/>
  <c r="L5" i="7"/>
  <c r="L10" i="7"/>
  <c r="M12" i="6"/>
  <c r="K39" i="28"/>
  <c r="M5" i="35"/>
  <c r="K23" i="10"/>
  <c r="K39" i="23"/>
  <c r="K17" i="22"/>
  <c r="K35" i="21"/>
  <c r="K36" i="21" s="1"/>
  <c r="L40" i="20"/>
  <c r="L35" i="19"/>
  <c r="L36" i="19" s="1"/>
  <c r="L40" i="14"/>
  <c r="M10" i="7"/>
  <c r="K17" i="20"/>
  <c r="L40" i="7"/>
  <c r="K40" i="5"/>
  <c r="K35" i="34"/>
  <c r="K36" i="34" s="1"/>
  <c r="L10" i="33"/>
  <c r="M35" i="32"/>
  <c r="M36" i="32" s="1"/>
  <c r="M39" i="31"/>
  <c r="L17" i="31"/>
  <c r="L23" i="31"/>
  <c r="L42" i="31"/>
  <c r="M12" i="30"/>
  <c r="K9" i="29"/>
  <c r="M17" i="28"/>
  <c r="M23" i="28"/>
  <c r="K39" i="35"/>
  <c r="M39" i="27"/>
  <c r="K17" i="27"/>
  <c r="K23" i="27"/>
  <c r="K47" i="10"/>
  <c r="K39" i="26"/>
  <c r="M35" i="26"/>
  <c r="M36" i="26" s="1"/>
  <c r="M39" i="24"/>
  <c r="M39" i="23"/>
  <c r="M17" i="23"/>
  <c r="K23" i="23"/>
  <c r="K35" i="22"/>
  <c r="K36" i="22" s="1"/>
  <c r="M39" i="20"/>
  <c r="K40" i="20"/>
  <c r="M10" i="19"/>
  <c r="L12" i="18"/>
  <c r="L5" i="17"/>
  <c r="L9" i="17"/>
  <c r="M51" i="15"/>
  <c r="K8" i="14"/>
  <c r="M35" i="14"/>
  <c r="M36" i="14" s="1"/>
  <c r="K51" i="13"/>
  <c r="M8" i="12"/>
  <c r="M12" i="11"/>
  <c r="K48" i="11"/>
  <c r="L17" i="7"/>
  <c r="M48" i="7"/>
  <c r="L42" i="29"/>
  <c r="M12" i="23"/>
  <c r="M41" i="23"/>
  <c r="M42" i="17"/>
  <c r="K41" i="16"/>
  <c r="M41" i="16"/>
  <c r="M51" i="16"/>
  <c r="M8" i="15"/>
  <c r="L35" i="15"/>
  <c r="L36" i="15" s="1"/>
  <c r="L5" i="14"/>
  <c r="K10" i="14"/>
  <c r="K12" i="13"/>
  <c r="K39" i="12"/>
  <c r="K35" i="11"/>
  <c r="K36" i="11" s="1"/>
  <c r="M50" i="11"/>
  <c r="K40" i="9"/>
  <c r="K41" i="8"/>
  <c r="M50" i="7"/>
  <c r="K41" i="6"/>
  <c r="L41" i="33"/>
  <c r="L50" i="31"/>
  <c r="L12" i="5"/>
  <c r="L46" i="5"/>
  <c r="L39" i="33"/>
  <c r="L51" i="31"/>
  <c r="L39" i="29"/>
  <c r="L17" i="29"/>
  <c r="K46" i="29"/>
  <c r="L49" i="28"/>
  <c r="M39" i="35"/>
  <c r="K17" i="35"/>
  <c r="M23" i="35"/>
  <c r="M35" i="35"/>
  <c r="M36" i="35" s="1"/>
  <c r="K46" i="27"/>
  <c r="M39" i="26"/>
  <c r="M50" i="26"/>
  <c r="K5" i="22"/>
  <c r="K10" i="22"/>
  <c r="K41" i="22"/>
  <c r="L17" i="17"/>
  <c r="L23" i="17"/>
  <c r="M49" i="12"/>
  <c r="M40" i="11"/>
  <c r="M35" i="9"/>
  <c r="M36" i="9" s="1"/>
  <c r="L12" i="31"/>
  <c r="L23" i="33"/>
  <c r="L8" i="32"/>
  <c r="M42" i="35"/>
  <c r="M47" i="35"/>
  <c r="K50" i="27"/>
  <c r="K39" i="25"/>
  <c r="M8" i="11"/>
  <c r="M23" i="5"/>
  <c r="L8" i="5"/>
  <c r="M50" i="5"/>
  <c r="L9" i="34"/>
  <c r="K41" i="34"/>
  <c r="M12" i="33"/>
  <c r="K39" i="32"/>
  <c r="L9" i="31"/>
  <c r="M40" i="31"/>
  <c r="M5" i="30"/>
  <c r="M8" i="30"/>
  <c r="K35" i="29"/>
  <c r="K36" i="29" s="1"/>
  <c r="L5" i="28"/>
  <c r="L8" i="28"/>
  <c r="K40" i="35"/>
  <c r="K8" i="27"/>
  <c r="L35" i="27"/>
  <c r="L36" i="27" s="1"/>
  <c r="K9" i="10"/>
  <c r="M48" i="25"/>
  <c r="K35" i="24"/>
  <c r="K36" i="24" s="1"/>
  <c r="L35" i="23"/>
  <c r="L36" i="23" s="1"/>
  <c r="M41" i="21"/>
  <c r="M12" i="19"/>
  <c r="L8" i="18"/>
  <c r="K48" i="17"/>
  <c r="K17" i="14"/>
  <c r="K46" i="14"/>
  <c r="M5" i="11"/>
  <c r="M50" i="6"/>
  <c r="L35" i="5"/>
  <c r="L36" i="5" s="1"/>
  <c r="L50" i="5"/>
  <c r="L9" i="36"/>
  <c r="L47" i="36"/>
  <c r="K12" i="34"/>
  <c r="K50" i="34"/>
  <c r="M51" i="32"/>
  <c r="L40" i="10"/>
  <c r="L42" i="10"/>
  <c r="K42" i="24"/>
  <c r="K40" i="24"/>
  <c r="L48" i="36"/>
  <c r="K51" i="34"/>
  <c r="M10" i="33"/>
  <c r="K35" i="33"/>
  <c r="K36" i="33" s="1"/>
  <c r="M46" i="33"/>
  <c r="K41" i="32"/>
  <c r="L35" i="32"/>
  <c r="L36" i="32" s="1"/>
  <c r="M9" i="31"/>
  <c r="M41" i="31"/>
  <c r="K49" i="30"/>
  <c r="K47" i="30"/>
  <c r="K46" i="30"/>
  <c r="K9" i="30"/>
  <c r="K35" i="30"/>
  <c r="K36" i="30" s="1"/>
  <c r="M48" i="30"/>
  <c r="M39" i="29"/>
  <c r="L39" i="21"/>
  <c r="L35" i="14"/>
  <c r="L36" i="14" s="1"/>
  <c r="M9" i="5"/>
  <c r="M12" i="5"/>
  <c r="L17" i="5"/>
  <c r="K23" i="5"/>
  <c r="L47" i="5"/>
  <c r="K51" i="5"/>
  <c r="M41" i="36"/>
  <c r="K49" i="36"/>
  <c r="K9" i="34"/>
  <c r="L40" i="34"/>
  <c r="L48" i="33"/>
  <c r="M39" i="32"/>
  <c r="K17" i="32"/>
  <c r="M23" i="32"/>
  <c r="L42" i="32"/>
  <c r="K10" i="31"/>
  <c r="M10" i="30"/>
  <c r="M12" i="29"/>
  <c r="M51" i="10"/>
  <c r="M49" i="10"/>
  <c r="M10" i="10"/>
  <c r="M48" i="10"/>
  <c r="M5" i="10"/>
  <c r="M8" i="10"/>
  <c r="M46" i="10"/>
  <c r="M40" i="9"/>
  <c r="M42" i="9"/>
  <c r="L23" i="36"/>
  <c r="K50" i="36"/>
  <c r="K5" i="34"/>
  <c r="L49" i="33"/>
  <c r="L12" i="32"/>
  <c r="K42" i="32"/>
  <c r="M41" i="32"/>
  <c r="K35" i="31"/>
  <c r="K36" i="31" s="1"/>
  <c r="L40" i="31"/>
  <c r="M50" i="30"/>
  <c r="M51" i="30"/>
  <c r="K50" i="24"/>
  <c r="K9" i="24"/>
  <c r="K8" i="24"/>
  <c r="K12" i="24"/>
  <c r="K50" i="12"/>
  <c r="K48" i="12"/>
  <c r="K10" i="12"/>
  <c r="L10" i="5"/>
  <c r="M50" i="33"/>
  <c r="L35" i="31"/>
  <c r="L36" i="31" s="1"/>
  <c r="L41" i="31"/>
  <c r="K17" i="25"/>
  <c r="K8" i="25"/>
  <c r="K49" i="25"/>
  <c r="M40" i="25"/>
  <c r="M41" i="25"/>
  <c r="M50" i="17"/>
  <c r="M10" i="17"/>
  <c r="M48" i="17"/>
  <c r="L10" i="36"/>
  <c r="L48" i="5"/>
  <c r="K12" i="36"/>
  <c r="M42" i="36"/>
  <c r="K39" i="34"/>
  <c r="M35" i="34"/>
  <c r="M36" i="34" s="1"/>
  <c r="L12" i="33"/>
  <c r="L17" i="33"/>
  <c r="K40" i="33"/>
  <c r="M5" i="32"/>
  <c r="M8" i="32"/>
  <c r="K35" i="32"/>
  <c r="K36" i="32" s="1"/>
  <c r="M46" i="32"/>
  <c r="L39" i="31"/>
  <c r="K46" i="31"/>
  <c r="M17" i="30"/>
  <c r="K23" i="30"/>
  <c r="M42" i="24"/>
  <c r="L42" i="18"/>
  <c r="L40" i="18"/>
  <c r="K35" i="12"/>
  <c r="K36" i="12" s="1"/>
  <c r="M41" i="8"/>
  <c r="M42" i="8"/>
  <c r="K35" i="36"/>
  <c r="K36" i="36" s="1"/>
  <c r="K46" i="36"/>
  <c r="K42" i="34"/>
  <c r="M42" i="34"/>
  <c r="L42" i="33"/>
  <c r="M9" i="32"/>
  <c r="M47" i="32"/>
  <c r="K8" i="31"/>
  <c r="M48" i="31"/>
  <c r="M23" i="30"/>
  <c r="L42" i="35"/>
  <c r="L40" i="35"/>
  <c r="L10" i="27"/>
  <c r="L9" i="27"/>
  <c r="L5" i="27"/>
  <c r="L51" i="27"/>
  <c r="L23" i="27"/>
  <c r="L12" i="27"/>
  <c r="L47" i="27"/>
  <c r="M47" i="5"/>
  <c r="L51" i="36"/>
  <c r="L39" i="5"/>
  <c r="K39" i="5"/>
  <c r="K49" i="5"/>
  <c r="K5" i="36"/>
  <c r="K8" i="36"/>
  <c r="M39" i="5"/>
  <c r="M42" i="5"/>
  <c r="K35" i="5"/>
  <c r="K36" i="5" s="1"/>
  <c r="K50" i="5"/>
  <c r="L5" i="36"/>
  <c r="L8" i="36"/>
  <c r="L46" i="36"/>
  <c r="M39" i="34"/>
  <c r="M17" i="34"/>
  <c r="K23" i="34"/>
  <c r="L48" i="34"/>
  <c r="K42" i="33"/>
  <c r="L40" i="33"/>
  <c r="M10" i="32"/>
  <c r="L50" i="32"/>
  <c r="K9" i="31"/>
  <c r="K12" i="31"/>
  <c r="K17" i="31"/>
  <c r="K48" i="26"/>
  <c r="K39" i="24"/>
  <c r="L49" i="19"/>
  <c r="K47" i="16"/>
  <c r="L39" i="15"/>
  <c r="L50" i="15"/>
  <c r="M5" i="14"/>
  <c r="L8" i="14"/>
  <c r="L12" i="14"/>
  <c r="L17" i="14"/>
  <c r="L23" i="14"/>
  <c r="L42" i="14"/>
  <c r="K49" i="14"/>
  <c r="L5" i="13"/>
  <c r="K8" i="13"/>
  <c r="K46" i="13"/>
  <c r="L41" i="12"/>
  <c r="M50" i="12"/>
  <c r="M9" i="11"/>
  <c r="M17" i="11"/>
  <c r="M23" i="11"/>
  <c r="L48" i="11"/>
  <c r="L12" i="9"/>
  <c r="K50" i="9"/>
  <c r="K8" i="8"/>
  <c r="K40" i="8"/>
  <c r="L48" i="8"/>
  <c r="M12" i="7"/>
  <c r="M17" i="7"/>
  <c r="K41" i="7"/>
  <c r="L8" i="6"/>
  <c r="M51" i="6"/>
  <c r="L35" i="30"/>
  <c r="L36" i="30" s="1"/>
  <c r="K40" i="29"/>
  <c r="K5" i="28"/>
  <c r="L17" i="28"/>
  <c r="K40" i="28"/>
  <c r="L8" i="35"/>
  <c r="L39" i="27"/>
  <c r="M35" i="27"/>
  <c r="M36" i="27" s="1"/>
  <c r="K41" i="10"/>
  <c r="L42" i="26"/>
  <c r="M10" i="25"/>
  <c r="K35" i="25"/>
  <c r="K36" i="25" s="1"/>
  <c r="L46" i="25"/>
  <c r="L39" i="24"/>
  <c r="M41" i="24"/>
  <c r="M5" i="22"/>
  <c r="L9" i="22"/>
  <c r="M12" i="22"/>
  <c r="L17" i="22"/>
  <c r="K49" i="22"/>
  <c r="K12" i="21"/>
  <c r="M42" i="21"/>
  <c r="K5" i="20"/>
  <c r="M9" i="20"/>
  <c r="K39" i="19"/>
  <c r="M50" i="19"/>
  <c r="M5" i="18"/>
  <c r="M8" i="18"/>
  <c r="K50" i="17"/>
  <c r="K49" i="16"/>
  <c r="L9" i="14"/>
  <c r="K50" i="14"/>
  <c r="M5" i="13"/>
  <c r="K9" i="13"/>
  <c r="K47" i="13"/>
  <c r="L17" i="12"/>
  <c r="M42" i="12"/>
  <c r="L42" i="12"/>
  <c r="M42" i="11"/>
  <c r="K49" i="11"/>
  <c r="K8" i="9"/>
  <c r="L50" i="9"/>
  <c r="K5" i="8"/>
  <c r="K9" i="8"/>
  <c r="L40" i="8"/>
  <c r="K50" i="8"/>
  <c r="K42" i="7"/>
  <c r="M5" i="6"/>
  <c r="M8" i="6"/>
  <c r="K36" i="6"/>
  <c r="L46" i="6"/>
  <c r="L40" i="29"/>
  <c r="L41" i="28"/>
  <c r="M48" i="27"/>
  <c r="L17" i="26"/>
  <c r="M42" i="26"/>
  <c r="L35" i="25"/>
  <c r="L36" i="25" s="1"/>
  <c r="M47" i="25"/>
  <c r="K9" i="23"/>
  <c r="M40" i="23"/>
  <c r="M9" i="22"/>
  <c r="M17" i="22"/>
  <c r="K23" i="22"/>
  <c r="K42" i="22"/>
  <c r="L50" i="22"/>
  <c r="K8" i="21"/>
  <c r="L41" i="21"/>
  <c r="L47" i="21"/>
  <c r="L10" i="20"/>
  <c r="L51" i="19"/>
  <c r="K9" i="18"/>
  <c r="K35" i="18"/>
  <c r="K36" i="18" s="1"/>
  <c r="M47" i="18"/>
  <c r="K12" i="17"/>
  <c r="M41" i="17"/>
  <c r="L51" i="17"/>
  <c r="K5" i="16"/>
  <c r="K9" i="16"/>
  <c r="M35" i="16"/>
  <c r="M36" i="16" s="1"/>
  <c r="M49" i="16"/>
  <c r="L8" i="15"/>
  <c r="L50" i="14"/>
  <c r="L10" i="13"/>
  <c r="L48" i="13"/>
  <c r="M12" i="12"/>
  <c r="K40" i="12"/>
  <c r="L10" i="11"/>
  <c r="L49" i="11"/>
  <c r="L5" i="9"/>
  <c r="L8" i="9"/>
  <c r="K35" i="9"/>
  <c r="K36" i="9" s="1"/>
  <c r="L51" i="9"/>
  <c r="L10" i="8"/>
  <c r="K51" i="8"/>
  <c r="M46" i="7"/>
  <c r="M9" i="6"/>
  <c r="M46" i="6"/>
  <c r="M41" i="35"/>
  <c r="L46" i="35"/>
  <c r="M42" i="27"/>
  <c r="K5" i="23"/>
  <c r="K10" i="23"/>
  <c r="K48" i="23"/>
  <c r="M23" i="22"/>
  <c r="M51" i="22"/>
  <c r="K50" i="21"/>
  <c r="K39" i="20"/>
  <c r="L42" i="20"/>
  <c r="K47" i="20"/>
  <c r="L17" i="19"/>
  <c r="K41" i="19"/>
  <c r="M9" i="18"/>
  <c r="M41" i="18"/>
  <c r="K49" i="18"/>
  <c r="K51" i="16"/>
  <c r="M10" i="14"/>
  <c r="L51" i="14"/>
  <c r="M10" i="13"/>
  <c r="M48" i="13"/>
  <c r="M41" i="11"/>
  <c r="L50" i="11"/>
  <c r="L9" i="9"/>
  <c r="K46" i="9"/>
  <c r="L48" i="7"/>
  <c r="M47" i="6"/>
  <c r="K41" i="29"/>
  <c r="L35" i="29"/>
  <c r="L36" i="29" s="1"/>
  <c r="K50" i="29"/>
  <c r="K10" i="28"/>
  <c r="L42" i="27"/>
  <c r="M35" i="10"/>
  <c r="M36" i="10" s="1"/>
  <c r="K35" i="26"/>
  <c r="K36" i="26" s="1"/>
  <c r="M39" i="25"/>
  <c r="M35" i="23"/>
  <c r="M36" i="23" s="1"/>
  <c r="K49" i="23"/>
  <c r="M35" i="21"/>
  <c r="M36" i="21" s="1"/>
  <c r="L48" i="20"/>
  <c r="L23" i="19"/>
  <c r="L40" i="19"/>
  <c r="M10" i="18"/>
  <c r="M49" i="18"/>
  <c r="L41" i="17"/>
  <c r="K23" i="16"/>
  <c r="K35" i="15"/>
  <c r="K36" i="15" s="1"/>
  <c r="K39" i="14"/>
  <c r="M42" i="14"/>
  <c r="L41" i="13"/>
  <c r="L35" i="11"/>
  <c r="L36" i="11" s="1"/>
  <c r="L46" i="9"/>
  <c r="M35" i="8"/>
  <c r="M36" i="8" s="1"/>
  <c r="L49" i="6"/>
  <c r="K10" i="29"/>
  <c r="M35" i="29"/>
  <c r="M36" i="29" s="1"/>
  <c r="L10" i="28"/>
  <c r="K35" i="28"/>
  <c r="K36" i="28" s="1"/>
  <c r="K48" i="28"/>
  <c r="L50" i="35"/>
  <c r="M40" i="27"/>
  <c r="L41" i="10"/>
  <c r="M8" i="26"/>
  <c r="L35" i="26"/>
  <c r="L36" i="26" s="1"/>
  <c r="M46" i="26"/>
  <c r="L5" i="25"/>
  <c r="L12" i="25"/>
  <c r="L23" i="25"/>
  <c r="L50" i="25"/>
  <c r="L47" i="24"/>
  <c r="L42" i="23"/>
  <c r="K40" i="22"/>
  <c r="L10" i="21"/>
  <c r="M17" i="20"/>
  <c r="K23" i="20"/>
  <c r="L41" i="20"/>
  <c r="M49" i="20"/>
  <c r="L5" i="19"/>
  <c r="K42" i="19"/>
  <c r="L41" i="19"/>
  <c r="L50" i="18"/>
  <c r="K10" i="17"/>
  <c r="K46" i="17"/>
  <c r="L41" i="16"/>
  <c r="K10" i="15"/>
  <c r="L46" i="15"/>
  <c r="L46" i="14"/>
  <c r="M49" i="13"/>
  <c r="M46" i="12"/>
  <c r="M46" i="11"/>
  <c r="M51" i="11"/>
  <c r="K42" i="9"/>
  <c r="M41" i="9"/>
  <c r="L47" i="9"/>
  <c r="M39" i="8"/>
  <c r="K17" i="8"/>
  <c r="K42" i="8"/>
  <c r="K35" i="7"/>
  <c r="K36" i="7" s="1"/>
  <c r="L49" i="7"/>
  <c r="M39" i="6"/>
  <c r="M49" i="6"/>
  <c r="M40" i="30"/>
  <c r="M10" i="28"/>
  <c r="L35" i="28"/>
  <c r="L36" i="28" s="1"/>
  <c r="L48" i="28"/>
  <c r="L39" i="35"/>
  <c r="K42" i="35"/>
  <c r="L35" i="35"/>
  <c r="L36" i="35" s="1"/>
  <c r="K42" i="10"/>
  <c r="K51" i="10"/>
  <c r="M9" i="26"/>
  <c r="M5" i="25"/>
  <c r="L8" i="25"/>
  <c r="M12" i="25"/>
  <c r="M23" i="25"/>
  <c r="L51" i="25"/>
  <c r="L5" i="24"/>
  <c r="L39" i="23"/>
  <c r="K41" i="23"/>
  <c r="L39" i="22"/>
  <c r="L46" i="22"/>
  <c r="K40" i="21"/>
  <c r="M42" i="20"/>
  <c r="K51" i="20"/>
  <c r="M5" i="19"/>
  <c r="M9" i="19"/>
  <c r="M46" i="19"/>
  <c r="L39" i="18"/>
  <c r="M51" i="18"/>
  <c r="M35" i="17"/>
  <c r="M36" i="17" s="1"/>
  <c r="L47" i="17"/>
  <c r="M40" i="16"/>
  <c r="L10" i="15"/>
  <c r="K47" i="15"/>
  <c r="L47" i="14"/>
  <c r="M39" i="13"/>
  <c r="M17" i="13"/>
  <c r="K23" i="13"/>
  <c r="L40" i="13"/>
  <c r="K50" i="13"/>
  <c r="M35" i="12"/>
  <c r="M36" i="12" s="1"/>
  <c r="L8" i="11"/>
  <c r="L12" i="11"/>
  <c r="K17" i="11"/>
  <c r="M47" i="11"/>
  <c r="M39" i="9"/>
  <c r="L23" i="9"/>
  <c r="L41" i="9"/>
  <c r="K49" i="9"/>
  <c r="K12" i="8"/>
  <c r="M17" i="8"/>
  <c r="K23" i="8"/>
  <c r="K46" i="8"/>
  <c r="L39" i="7"/>
  <c r="M49" i="7"/>
  <c r="L12" i="6"/>
  <c r="K17" i="6"/>
  <c r="M23" i="6"/>
  <c r="L42" i="6"/>
  <c r="L50" i="6"/>
  <c r="M46" i="36"/>
  <c r="M48" i="36"/>
  <c r="M17" i="36"/>
  <c r="M50" i="36"/>
  <c r="M12" i="36"/>
  <c r="M47" i="36"/>
  <c r="M9" i="36"/>
  <c r="M49" i="36"/>
  <c r="M8" i="36"/>
  <c r="M51" i="36"/>
  <c r="M23" i="36"/>
  <c r="K42" i="36"/>
  <c r="K41" i="36"/>
  <c r="M40" i="33"/>
  <c r="M42" i="33"/>
  <c r="M41" i="33"/>
  <c r="K39" i="31"/>
  <c r="M40" i="5"/>
  <c r="L41" i="36"/>
  <c r="K46" i="33"/>
  <c r="K8" i="33"/>
  <c r="K51" i="33"/>
  <c r="K23" i="33"/>
  <c r="K5" i="33"/>
  <c r="K48" i="33"/>
  <c r="K10" i="33"/>
  <c r="K17" i="33"/>
  <c r="K50" i="33"/>
  <c r="K12" i="33"/>
  <c r="K47" i="33"/>
  <c r="K9" i="33"/>
  <c r="K49" i="33"/>
  <c r="K41" i="30"/>
  <c r="M41" i="30"/>
  <c r="M10" i="36"/>
  <c r="K42" i="5"/>
  <c r="L42" i="5"/>
  <c r="L41" i="5"/>
  <c r="M41" i="5"/>
  <c r="L41" i="34"/>
  <c r="M49" i="5"/>
  <c r="M46" i="5"/>
  <c r="M8" i="5"/>
  <c r="M48" i="5"/>
  <c r="M10" i="5"/>
  <c r="M17" i="5"/>
  <c r="L36" i="36"/>
  <c r="K40" i="31"/>
  <c r="K42" i="31"/>
  <c r="K41" i="31"/>
  <c r="K41" i="28"/>
  <c r="M5" i="36"/>
  <c r="K40" i="36"/>
  <c r="M35" i="33"/>
  <c r="M36" i="33" s="1"/>
  <c r="K42" i="29"/>
  <c r="L46" i="30"/>
  <c r="L8" i="30"/>
  <c r="L51" i="30"/>
  <c r="L23" i="30"/>
  <c r="L5" i="30"/>
  <c r="L48" i="30"/>
  <c r="L10" i="30"/>
  <c r="L17" i="30"/>
  <c r="L50" i="30"/>
  <c r="L12" i="30"/>
  <c r="L47" i="30"/>
  <c r="L9" i="30"/>
  <c r="L49" i="30"/>
  <c r="L49" i="10"/>
  <c r="L46" i="10"/>
  <c r="L8" i="10"/>
  <c r="L51" i="10"/>
  <c r="L23" i="10"/>
  <c r="L5" i="10"/>
  <c r="L48" i="10"/>
  <c r="L10" i="10"/>
  <c r="L17" i="10"/>
  <c r="L50" i="10"/>
  <c r="L12" i="10"/>
  <c r="L47" i="10"/>
  <c r="L9" i="10"/>
  <c r="L5" i="5"/>
  <c r="K8" i="5"/>
  <c r="L23" i="5"/>
  <c r="K46" i="5"/>
  <c r="L51" i="5"/>
  <c r="K9" i="36"/>
  <c r="L42" i="36"/>
  <c r="K47" i="36"/>
  <c r="K10" i="34"/>
  <c r="M12" i="34"/>
  <c r="L17" i="34"/>
  <c r="M40" i="34"/>
  <c r="K48" i="34"/>
  <c r="M50" i="34"/>
  <c r="M5" i="33"/>
  <c r="L8" i="33"/>
  <c r="M23" i="33"/>
  <c r="L46" i="33"/>
  <c r="M51" i="33"/>
  <c r="L9" i="32"/>
  <c r="K12" i="32"/>
  <c r="K40" i="32"/>
  <c r="M42" i="32"/>
  <c r="L47" i="32"/>
  <c r="K50" i="32"/>
  <c r="K5" i="31"/>
  <c r="L10" i="31"/>
  <c r="M17" i="31"/>
  <c r="K23" i="31"/>
  <c r="L48" i="31"/>
  <c r="K51" i="31"/>
  <c r="K42" i="30"/>
  <c r="M46" i="30"/>
  <c r="M9" i="29"/>
  <c r="L12" i="29"/>
  <c r="K17" i="29"/>
  <c r="M49" i="29"/>
  <c r="L39" i="25"/>
  <c r="M49" i="24"/>
  <c r="M46" i="24"/>
  <c r="M8" i="24"/>
  <c r="M51" i="24"/>
  <c r="M23" i="24"/>
  <c r="M5" i="24"/>
  <c r="M48" i="24"/>
  <c r="M10" i="24"/>
  <c r="M17" i="24"/>
  <c r="M50" i="24"/>
  <c r="M12" i="24"/>
  <c r="M47" i="24"/>
  <c r="M9" i="24"/>
  <c r="K42" i="23"/>
  <c r="L12" i="36"/>
  <c r="K17" i="36"/>
  <c r="L40" i="36"/>
  <c r="L50" i="36"/>
  <c r="L5" i="34"/>
  <c r="K8" i="34"/>
  <c r="M10" i="34"/>
  <c r="L23" i="34"/>
  <c r="K46" i="34"/>
  <c r="M48" i="34"/>
  <c r="L51" i="34"/>
  <c r="M49" i="33"/>
  <c r="K10" i="32"/>
  <c r="M12" i="32"/>
  <c r="L17" i="32"/>
  <c r="M40" i="32"/>
  <c r="K48" i="32"/>
  <c r="M50" i="32"/>
  <c r="M5" i="31"/>
  <c r="L8" i="31"/>
  <c r="M23" i="31"/>
  <c r="L46" i="31"/>
  <c r="K49" i="31"/>
  <c r="M51" i="31"/>
  <c r="K12" i="30"/>
  <c r="K40" i="30"/>
  <c r="M42" i="30"/>
  <c r="K50" i="30"/>
  <c r="K5" i="29"/>
  <c r="L10" i="29"/>
  <c r="M17" i="29"/>
  <c r="K23" i="29"/>
  <c r="L41" i="29"/>
  <c r="M46" i="29"/>
  <c r="L50" i="29"/>
  <c r="K8" i="28"/>
  <c r="M39" i="28"/>
  <c r="K51" i="28"/>
  <c r="K42" i="26"/>
  <c r="K41" i="25"/>
  <c r="L42" i="24"/>
  <c r="L41" i="24"/>
  <c r="K9" i="5"/>
  <c r="K47" i="5"/>
  <c r="K10" i="36"/>
  <c r="L17" i="36"/>
  <c r="K48" i="36"/>
  <c r="M5" i="34"/>
  <c r="L8" i="34"/>
  <c r="M23" i="34"/>
  <c r="L46" i="34"/>
  <c r="K49" i="34"/>
  <c r="M51" i="34"/>
  <c r="L9" i="33"/>
  <c r="L47" i="33"/>
  <c r="K5" i="32"/>
  <c r="L10" i="32"/>
  <c r="M17" i="32"/>
  <c r="K23" i="32"/>
  <c r="L48" i="32"/>
  <c r="K51" i="32"/>
  <c r="M8" i="31"/>
  <c r="M46" i="31"/>
  <c r="L49" i="31"/>
  <c r="M9" i="30"/>
  <c r="K17" i="30"/>
  <c r="M47" i="30"/>
  <c r="L5" i="29"/>
  <c r="K8" i="29"/>
  <c r="M10" i="29"/>
  <c r="L23" i="29"/>
  <c r="K47" i="29"/>
  <c r="M50" i="29"/>
  <c r="K39" i="27"/>
  <c r="M41" i="10"/>
  <c r="L41" i="25"/>
  <c r="L40" i="25"/>
  <c r="L42" i="25"/>
  <c r="K23" i="36"/>
  <c r="M8" i="34"/>
  <c r="M46" i="34"/>
  <c r="L49" i="34"/>
  <c r="M47" i="33"/>
  <c r="L50" i="33"/>
  <c r="L5" i="32"/>
  <c r="K8" i="32"/>
  <c r="L23" i="32"/>
  <c r="L41" i="32"/>
  <c r="K46" i="32"/>
  <c r="M48" i="32"/>
  <c r="L51" i="32"/>
  <c r="K47" i="31"/>
  <c r="M49" i="31"/>
  <c r="K10" i="30"/>
  <c r="K48" i="30"/>
  <c r="M5" i="29"/>
  <c r="L8" i="29"/>
  <c r="M23" i="29"/>
  <c r="L47" i="29"/>
  <c r="K49" i="28"/>
  <c r="K46" i="28"/>
  <c r="K17" i="28"/>
  <c r="K50" i="28"/>
  <c r="K12" i="28"/>
  <c r="K47" i="28"/>
  <c r="K9" i="28"/>
  <c r="L42" i="34"/>
  <c r="K47" i="34"/>
  <c r="M49" i="34"/>
  <c r="L46" i="32"/>
  <c r="K49" i="32"/>
  <c r="M42" i="31"/>
  <c r="L47" i="31"/>
  <c r="K50" i="31"/>
  <c r="K51" i="30"/>
  <c r="K49" i="29"/>
  <c r="M8" i="29"/>
  <c r="M41" i="29"/>
  <c r="M42" i="29"/>
  <c r="M47" i="29"/>
  <c r="M41" i="28"/>
  <c r="M42" i="28"/>
  <c r="L47" i="34"/>
  <c r="M47" i="31"/>
  <c r="L49" i="29"/>
  <c r="L46" i="29"/>
  <c r="L51" i="29"/>
  <c r="K48" i="29"/>
  <c r="K41" i="27"/>
  <c r="K40" i="27"/>
  <c r="K42" i="27"/>
  <c r="M40" i="19"/>
  <c r="M42" i="19"/>
  <c r="M41" i="19"/>
  <c r="M9" i="34"/>
  <c r="L12" i="34"/>
  <c r="K17" i="34"/>
  <c r="M47" i="34"/>
  <c r="M48" i="33"/>
  <c r="K9" i="32"/>
  <c r="K47" i="32"/>
  <c r="M12" i="31"/>
  <c r="K48" i="31"/>
  <c r="M51" i="29"/>
  <c r="M48" i="29"/>
  <c r="L9" i="29"/>
  <c r="K12" i="29"/>
  <c r="L48" i="29"/>
  <c r="L42" i="28"/>
  <c r="M49" i="28"/>
  <c r="K10" i="35"/>
  <c r="M12" i="35"/>
  <c r="L17" i="35"/>
  <c r="M40" i="35"/>
  <c r="K48" i="35"/>
  <c r="M50" i="35"/>
  <c r="M5" i="27"/>
  <c r="L8" i="27"/>
  <c r="M23" i="27"/>
  <c r="M41" i="27"/>
  <c r="L46" i="27"/>
  <c r="K49" i="27"/>
  <c r="M51" i="27"/>
  <c r="K12" i="10"/>
  <c r="K40" i="10"/>
  <c r="M42" i="10"/>
  <c r="K50" i="10"/>
  <c r="K5" i="26"/>
  <c r="L10" i="26"/>
  <c r="M17" i="26"/>
  <c r="K23" i="26"/>
  <c r="K41" i="26"/>
  <c r="L48" i="26"/>
  <c r="K51" i="26"/>
  <c r="K42" i="25"/>
  <c r="M46" i="25"/>
  <c r="L49" i="25"/>
  <c r="L12" i="24"/>
  <c r="K17" i="24"/>
  <c r="L50" i="24"/>
  <c r="L5" i="23"/>
  <c r="M10" i="23"/>
  <c r="L23" i="23"/>
  <c r="M42" i="23"/>
  <c r="L49" i="23"/>
  <c r="M40" i="22"/>
  <c r="M42" i="22"/>
  <c r="L35" i="22"/>
  <c r="L36" i="22" s="1"/>
  <c r="L41" i="15"/>
  <c r="L42" i="15"/>
  <c r="L40" i="15"/>
  <c r="L9" i="28"/>
  <c r="L47" i="28"/>
  <c r="K5" i="35"/>
  <c r="L10" i="35"/>
  <c r="M17" i="35"/>
  <c r="K23" i="35"/>
  <c r="K41" i="35"/>
  <c r="L48" i="35"/>
  <c r="K51" i="35"/>
  <c r="M8" i="27"/>
  <c r="M46" i="27"/>
  <c r="L49" i="27"/>
  <c r="M9" i="10"/>
  <c r="K17" i="10"/>
  <c r="M47" i="10"/>
  <c r="L5" i="26"/>
  <c r="K8" i="26"/>
  <c r="M10" i="26"/>
  <c r="L23" i="26"/>
  <c r="L41" i="26"/>
  <c r="K46" i="26"/>
  <c r="M48" i="26"/>
  <c r="L51" i="26"/>
  <c r="K9" i="25"/>
  <c r="K47" i="25"/>
  <c r="M49" i="25"/>
  <c r="K10" i="24"/>
  <c r="L17" i="24"/>
  <c r="M40" i="24"/>
  <c r="K48" i="24"/>
  <c r="M5" i="23"/>
  <c r="L8" i="23"/>
  <c r="M23" i="23"/>
  <c r="L41" i="23"/>
  <c r="L40" i="23"/>
  <c r="M49" i="23"/>
  <c r="M41" i="22"/>
  <c r="K46" i="19"/>
  <c r="K8" i="19"/>
  <c r="K51" i="19"/>
  <c r="K23" i="19"/>
  <c r="K5" i="19"/>
  <c r="K48" i="19"/>
  <c r="K10" i="19"/>
  <c r="K17" i="19"/>
  <c r="K50" i="19"/>
  <c r="K12" i="19"/>
  <c r="K47" i="19"/>
  <c r="K9" i="19"/>
  <c r="K49" i="19"/>
  <c r="M9" i="28"/>
  <c r="L12" i="28"/>
  <c r="L40" i="28"/>
  <c r="M47" i="28"/>
  <c r="L50" i="28"/>
  <c r="L5" i="35"/>
  <c r="K8" i="35"/>
  <c r="M10" i="35"/>
  <c r="L23" i="35"/>
  <c r="L41" i="35"/>
  <c r="K46" i="35"/>
  <c r="M48" i="35"/>
  <c r="L51" i="35"/>
  <c r="K9" i="27"/>
  <c r="K47" i="27"/>
  <c r="M49" i="27"/>
  <c r="K10" i="10"/>
  <c r="M12" i="10"/>
  <c r="M40" i="10"/>
  <c r="K48" i="10"/>
  <c r="M50" i="10"/>
  <c r="M5" i="26"/>
  <c r="L8" i="26"/>
  <c r="M23" i="26"/>
  <c r="M41" i="26"/>
  <c r="L46" i="26"/>
  <c r="K49" i="26"/>
  <c r="M51" i="26"/>
  <c r="L9" i="25"/>
  <c r="K12" i="25"/>
  <c r="K40" i="25"/>
  <c r="M42" i="25"/>
  <c r="L47" i="25"/>
  <c r="K50" i="25"/>
  <c r="K5" i="24"/>
  <c r="L10" i="24"/>
  <c r="K23" i="24"/>
  <c r="K41" i="24"/>
  <c r="L48" i="24"/>
  <c r="K51" i="24"/>
  <c r="K46" i="23"/>
  <c r="K51" i="23"/>
  <c r="M8" i="23"/>
  <c r="K40" i="23"/>
  <c r="K50" i="23"/>
  <c r="K42" i="18"/>
  <c r="K40" i="16"/>
  <c r="K42" i="15"/>
  <c r="K49" i="35"/>
  <c r="M51" i="35"/>
  <c r="L49" i="26"/>
  <c r="L23" i="24"/>
  <c r="K46" i="24"/>
  <c r="L51" i="24"/>
  <c r="L51" i="23"/>
  <c r="L48" i="23"/>
  <c r="L50" i="23"/>
  <c r="M46" i="23"/>
  <c r="M35" i="19"/>
  <c r="M36" i="19" s="1"/>
  <c r="L46" i="16"/>
  <c r="L8" i="16"/>
  <c r="L51" i="16"/>
  <c r="L23" i="16"/>
  <c r="L5" i="16"/>
  <c r="L48" i="16"/>
  <c r="L10" i="16"/>
  <c r="L17" i="16"/>
  <c r="L50" i="16"/>
  <c r="L12" i="16"/>
  <c r="L47" i="16"/>
  <c r="L9" i="16"/>
  <c r="L49" i="16"/>
  <c r="M46" i="35"/>
  <c r="L49" i="35"/>
  <c r="M9" i="27"/>
  <c r="M47" i="27"/>
  <c r="L50" i="27"/>
  <c r="K8" i="10"/>
  <c r="K46" i="10"/>
  <c r="K9" i="26"/>
  <c r="K47" i="26"/>
  <c r="M49" i="26"/>
  <c r="K10" i="25"/>
  <c r="L17" i="25"/>
  <c r="K48" i="25"/>
  <c r="M50" i="25"/>
  <c r="L8" i="24"/>
  <c r="L46" i="24"/>
  <c r="K49" i="24"/>
  <c r="M48" i="23"/>
  <c r="M47" i="23"/>
  <c r="L9" i="23"/>
  <c r="K12" i="23"/>
  <c r="K47" i="23"/>
  <c r="M51" i="23"/>
  <c r="L42" i="22"/>
  <c r="L41" i="22"/>
  <c r="M46" i="21"/>
  <c r="M8" i="21"/>
  <c r="M51" i="21"/>
  <c r="M23" i="21"/>
  <c r="M5" i="21"/>
  <c r="M48" i="21"/>
  <c r="M17" i="21"/>
  <c r="M50" i="21"/>
  <c r="M12" i="21"/>
  <c r="M47" i="21"/>
  <c r="M9" i="21"/>
  <c r="M49" i="21"/>
  <c r="M10" i="21"/>
  <c r="M40" i="18"/>
  <c r="K39" i="17"/>
  <c r="K40" i="13"/>
  <c r="K42" i="13"/>
  <c r="K41" i="13"/>
  <c r="M41" i="13"/>
  <c r="M42" i="13"/>
  <c r="L23" i="28"/>
  <c r="M48" i="28"/>
  <c r="L51" i="28"/>
  <c r="K9" i="35"/>
  <c r="K47" i="35"/>
  <c r="K10" i="27"/>
  <c r="M12" i="27"/>
  <c r="L17" i="27"/>
  <c r="K48" i="27"/>
  <c r="M50" i="27"/>
  <c r="M23" i="10"/>
  <c r="L9" i="26"/>
  <c r="K12" i="26"/>
  <c r="L47" i="26"/>
  <c r="K50" i="26"/>
  <c r="K5" i="25"/>
  <c r="L10" i="25"/>
  <c r="M17" i="25"/>
  <c r="K23" i="25"/>
  <c r="L48" i="25"/>
  <c r="K51" i="25"/>
  <c r="M9" i="23"/>
  <c r="L12" i="23"/>
  <c r="K17" i="23"/>
  <c r="L47" i="23"/>
  <c r="K42" i="21"/>
  <c r="K41" i="21"/>
  <c r="K42" i="20"/>
  <c r="M39" i="19"/>
  <c r="K40" i="17"/>
  <c r="K42" i="17"/>
  <c r="K41" i="17"/>
  <c r="L46" i="28"/>
  <c r="K12" i="35"/>
  <c r="L47" i="35"/>
  <c r="M17" i="27"/>
  <c r="L48" i="27"/>
  <c r="L12" i="26"/>
  <c r="K17" i="26"/>
  <c r="M47" i="26"/>
  <c r="K46" i="25"/>
  <c r="K47" i="24"/>
  <c r="L17" i="23"/>
  <c r="L5" i="22"/>
  <c r="K8" i="22"/>
  <c r="M10" i="22"/>
  <c r="L23" i="22"/>
  <c r="K46" i="22"/>
  <c r="M48" i="22"/>
  <c r="L51" i="22"/>
  <c r="K9" i="21"/>
  <c r="L42" i="21"/>
  <c r="K47" i="21"/>
  <c r="K10" i="20"/>
  <c r="M12" i="20"/>
  <c r="L17" i="20"/>
  <c r="M40" i="20"/>
  <c r="K48" i="20"/>
  <c r="M50" i="20"/>
  <c r="L8" i="19"/>
  <c r="M23" i="19"/>
  <c r="L46" i="19"/>
  <c r="M51" i="19"/>
  <c r="L9" i="18"/>
  <c r="K12" i="18"/>
  <c r="K40" i="18"/>
  <c r="M42" i="18"/>
  <c r="L47" i="18"/>
  <c r="K50" i="18"/>
  <c r="K5" i="17"/>
  <c r="L10" i="17"/>
  <c r="M17" i="17"/>
  <c r="K23" i="17"/>
  <c r="L48" i="17"/>
  <c r="K51" i="17"/>
  <c r="M8" i="16"/>
  <c r="K42" i="16"/>
  <c r="M46" i="16"/>
  <c r="M9" i="15"/>
  <c r="K17" i="15"/>
  <c r="K41" i="15"/>
  <c r="M46" i="15"/>
  <c r="M50" i="15"/>
  <c r="M47" i="14"/>
  <c r="M8" i="22"/>
  <c r="M46" i="22"/>
  <c r="L49" i="22"/>
  <c r="L12" i="21"/>
  <c r="K17" i="21"/>
  <c r="L50" i="21"/>
  <c r="L5" i="20"/>
  <c r="K8" i="20"/>
  <c r="M10" i="20"/>
  <c r="L23" i="20"/>
  <c r="K46" i="20"/>
  <c r="M48" i="20"/>
  <c r="L51" i="20"/>
  <c r="L42" i="19"/>
  <c r="M49" i="19"/>
  <c r="K10" i="18"/>
  <c r="M12" i="18"/>
  <c r="L17" i="18"/>
  <c r="K48" i="18"/>
  <c r="M50" i="18"/>
  <c r="M5" i="17"/>
  <c r="L8" i="17"/>
  <c r="M23" i="17"/>
  <c r="L46" i="17"/>
  <c r="K49" i="17"/>
  <c r="M51" i="17"/>
  <c r="K12" i="16"/>
  <c r="M42" i="16"/>
  <c r="K50" i="16"/>
  <c r="K5" i="15"/>
  <c r="M42" i="15"/>
  <c r="M41" i="15"/>
  <c r="M47" i="15"/>
  <c r="M9" i="14"/>
  <c r="M12" i="14"/>
  <c r="K42" i="14"/>
  <c r="K41" i="14"/>
  <c r="L41" i="14"/>
  <c r="L23" i="13"/>
  <c r="K9" i="22"/>
  <c r="K47" i="22"/>
  <c r="M49" i="22"/>
  <c r="K10" i="21"/>
  <c r="L17" i="21"/>
  <c r="M40" i="21"/>
  <c r="K48" i="21"/>
  <c r="M5" i="20"/>
  <c r="L8" i="20"/>
  <c r="M23" i="20"/>
  <c r="M41" i="20"/>
  <c r="L46" i="20"/>
  <c r="K49" i="20"/>
  <c r="M51" i="20"/>
  <c r="L9" i="19"/>
  <c r="K40" i="19"/>
  <c r="L47" i="19"/>
  <c r="K5" i="18"/>
  <c r="L10" i="18"/>
  <c r="M17" i="18"/>
  <c r="K23" i="18"/>
  <c r="K41" i="18"/>
  <c r="L48" i="18"/>
  <c r="K51" i="18"/>
  <c r="M8" i="17"/>
  <c r="M46" i="17"/>
  <c r="L49" i="17"/>
  <c r="M9" i="16"/>
  <c r="K17" i="16"/>
  <c r="L40" i="16"/>
  <c r="M47" i="16"/>
  <c r="K8" i="15"/>
  <c r="M10" i="15"/>
  <c r="K48" i="15"/>
  <c r="M50" i="14"/>
  <c r="M49" i="14"/>
  <c r="M46" i="14"/>
  <c r="M8" i="14"/>
  <c r="M51" i="14"/>
  <c r="M17" i="14"/>
  <c r="M23" i="14"/>
  <c r="L39" i="11"/>
  <c r="K46" i="7"/>
  <c r="K8" i="7"/>
  <c r="K51" i="7"/>
  <c r="K23" i="7"/>
  <c r="K5" i="7"/>
  <c r="K48" i="7"/>
  <c r="K10" i="7"/>
  <c r="K17" i="7"/>
  <c r="K50" i="7"/>
  <c r="K12" i="7"/>
  <c r="K47" i="7"/>
  <c r="K9" i="7"/>
  <c r="K49" i="7"/>
  <c r="M35" i="7"/>
  <c r="M36" i="7" s="1"/>
  <c r="K12" i="22"/>
  <c r="L47" i="22"/>
  <c r="K50" i="22"/>
  <c r="K5" i="21"/>
  <c r="K23" i="21"/>
  <c r="L48" i="21"/>
  <c r="K51" i="21"/>
  <c r="M8" i="20"/>
  <c r="M46" i="20"/>
  <c r="L49" i="20"/>
  <c r="L12" i="19"/>
  <c r="M47" i="19"/>
  <c r="L50" i="19"/>
  <c r="L5" i="18"/>
  <c r="K8" i="18"/>
  <c r="L23" i="18"/>
  <c r="L41" i="18"/>
  <c r="K46" i="18"/>
  <c r="M48" i="18"/>
  <c r="L51" i="18"/>
  <c r="K9" i="17"/>
  <c r="L42" i="17"/>
  <c r="K47" i="17"/>
  <c r="M49" i="17"/>
  <c r="K10" i="16"/>
  <c r="M12" i="16"/>
  <c r="K48" i="16"/>
  <c r="M50" i="16"/>
  <c r="M5" i="15"/>
  <c r="K41" i="11"/>
  <c r="M46" i="9"/>
  <c r="M8" i="9"/>
  <c r="M51" i="9"/>
  <c r="M23" i="9"/>
  <c r="M5" i="9"/>
  <c r="M48" i="9"/>
  <c r="M10" i="9"/>
  <c r="M17" i="9"/>
  <c r="M50" i="9"/>
  <c r="M12" i="9"/>
  <c r="M47" i="9"/>
  <c r="M9" i="9"/>
  <c r="M49" i="9"/>
  <c r="L41" i="7"/>
  <c r="K46" i="21"/>
  <c r="L46" i="18"/>
  <c r="K46" i="15"/>
  <c r="K51" i="15"/>
  <c r="K23" i="15"/>
  <c r="K50" i="15"/>
  <c r="K48" i="22"/>
  <c r="M50" i="22"/>
  <c r="L46" i="21"/>
  <c r="L9" i="20"/>
  <c r="K12" i="20"/>
  <c r="L47" i="20"/>
  <c r="K50" i="20"/>
  <c r="L48" i="19"/>
  <c r="M46" i="18"/>
  <c r="M9" i="17"/>
  <c r="L12" i="17"/>
  <c r="K17" i="17"/>
  <c r="M47" i="17"/>
  <c r="L50" i="17"/>
  <c r="K8" i="16"/>
  <c r="M10" i="16"/>
  <c r="K46" i="16"/>
  <c r="M48" i="16"/>
  <c r="L51" i="15"/>
  <c r="L23" i="15"/>
  <c r="L48" i="15"/>
  <c r="L47" i="15"/>
  <c r="K9" i="15"/>
  <c r="L46" i="13"/>
  <c r="L8" i="13"/>
  <c r="L17" i="13"/>
  <c r="L50" i="13"/>
  <c r="L12" i="13"/>
  <c r="L47" i="13"/>
  <c r="L9" i="13"/>
  <c r="L49" i="13"/>
  <c r="M39" i="7"/>
  <c r="K42" i="6"/>
  <c r="K43" i="6" s="1"/>
  <c r="L12" i="20"/>
  <c r="M47" i="20"/>
  <c r="K47" i="18"/>
  <c r="M12" i="17"/>
  <c r="M48" i="15"/>
  <c r="M17" i="15"/>
  <c r="K12" i="15"/>
  <c r="M40" i="14"/>
  <c r="M41" i="14"/>
  <c r="K39" i="13"/>
  <c r="L40" i="11"/>
  <c r="L42" i="11"/>
  <c r="L41" i="11"/>
  <c r="M40" i="7"/>
  <c r="M42" i="7"/>
  <c r="M41" i="7"/>
  <c r="K40" i="15"/>
  <c r="K5" i="14"/>
  <c r="L10" i="14"/>
  <c r="K23" i="14"/>
  <c r="L48" i="14"/>
  <c r="K51" i="14"/>
  <c r="M8" i="13"/>
  <c r="M46" i="13"/>
  <c r="M9" i="12"/>
  <c r="L12" i="12"/>
  <c r="K17" i="12"/>
  <c r="L40" i="12"/>
  <c r="M47" i="12"/>
  <c r="L50" i="12"/>
  <c r="L5" i="11"/>
  <c r="K8" i="11"/>
  <c r="M10" i="11"/>
  <c r="L23" i="11"/>
  <c r="K46" i="11"/>
  <c r="M48" i="11"/>
  <c r="L51" i="11"/>
  <c r="K9" i="9"/>
  <c r="L42" i="9"/>
  <c r="K47" i="9"/>
  <c r="K10" i="8"/>
  <c r="M12" i="8"/>
  <c r="L17" i="8"/>
  <c r="M40" i="8"/>
  <c r="K48" i="8"/>
  <c r="M50" i="8"/>
  <c r="M5" i="7"/>
  <c r="L8" i="7"/>
  <c r="M23" i="7"/>
  <c r="L46" i="7"/>
  <c r="M51" i="7"/>
  <c r="L9" i="6"/>
  <c r="K12" i="6"/>
  <c r="K40" i="6"/>
  <c r="M42" i="6"/>
  <c r="L47" i="6"/>
  <c r="K50" i="6"/>
  <c r="K5" i="12"/>
  <c r="L10" i="12"/>
  <c r="M17" i="12"/>
  <c r="K23" i="12"/>
  <c r="K41" i="12"/>
  <c r="L48" i="12"/>
  <c r="K51" i="12"/>
  <c r="K42" i="11"/>
  <c r="K17" i="9"/>
  <c r="L40" i="9"/>
  <c r="L5" i="8"/>
  <c r="M10" i="8"/>
  <c r="L23" i="8"/>
  <c r="L41" i="8"/>
  <c r="M48" i="8"/>
  <c r="L51" i="8"/>
  <c r="L42" i="7"/>
  <c r="K10" i="6"/>
  <c r="L17" i="6"/>
  <c r="M40" i="6"/>
  <c r="K48" i="6"/>
  <c r="M9" i="13"/>
  <c r="K17" i="13"/>
  <c r="M47" i="13"/>
  <c r="L5" i="12"/>
  <c r="K8" i="12"/>
  <c r="M10" i="12"/>
  <c r="L23" i="12"/>
  <c r="K46" i="12"/>
  <c r="M48" i="12"/>
  <c r="L51" i="12"/>
  <c r="K9" i="11"/>
  <c r="K47" i="11"/>
  <c r="K10" i="9"/>
  <c r="L17" i="9"/>
  <c r="K48" i="9"/>
  <c r="M5" i="8"/>
  <c r="L8" i="8"/>
  <c r="M23" i="8"/>
  <c r="L46" i="8"/>
  <c r="M51" i="8"/>
  <c r="L9" i="7"/>
  <c r="L47" i="7"/>
  <c r="K5" i="6"/>
  <c r="L10" i="6"/>
  <c r="M17" i="6"/>
  <c r="K23" i="6"/>
  <c r="L48" i="6"/>
  <c r="K51" i="6"/>
  <c r="K9" i="14"/>
  <c r="K47" i="14"/>
  <c r="K10" i="13"/>
  <c r="M12" i="13"/>
  <c r="K48" i="13"/>
  <c r="M50" i="13"/>
  <c r="M5" i="12"/>
  <c r="L8" i="12"/>
  <c r="M23" i="12"/>
  <c r="M41" i="12"/>
  <c r="L46" i="12"/>
  <c r="K49" i="12"/>
  <c r="L9" i="11"/>
  <c r="K12" i="11"/>
  <c r="L47" i="11"/>
  <c r="K50" i="11"/>
  <c r="K5" i="9"/>
  <c r="L10" i="9"/>
  <c r="K23" i="9"/>
  <c r="K41" i="9"/>
  <c r="L48" i="9"/>
  <c r="M8" i="8"/>
  <c r="M46" i="8"/>
  <c r="L49" i="8"/>
  <c r="M9" i="7"/>
  <c r="L12" i="7"/>
  <c r="M47" i="7"/>
  <c r="L50" i="7"/>
  <c r="L5" i="6"/>
  <c r="K8" i="6"/>
  <c r="M10" i="6"/>
  <c r="L23" i="6"/>
  <c r="L41" i="6"/>
  <c r="K46" i="6"/>
  <c r="M48" i="6"/>
  <c r="L51" i="6"/>
  <c r="K42" i="12"/>
  <c r="L49" i="12"/>
  <c r="L42" i="8"/>
  <c r="M49" i="8"/>
  <c r="K49" i="6"/>
  <c r="K9" i="12"/>
  <c r="K47" i="12"/>
  <c r="L9" i="8"/>
  <c r="L47" i="8"/>
  <c r="M23" i="13"/>
  <c r="L9" i="12"/>
  <c r="K12" i="12"/>
  <c r="L47" i="12"/>
  <c r="K5" i="11"/>
  <c r="K23" i="11"/>
  <c r="M9" i="8"/>
  <c r="L12" i="8"/>
  <c r="M47" i="8"/>
  <c r="L23" i="7"/>
  <c r="K9" i="6"/>
  <c r="K47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E24" i="6"/>
  <c r="D24" i="6"/>
  <c r="C24" i="6"/>
  <c r="B24" i="6"/>
  <c r="J25" i="7"/>
  <c r="I25" i="7"/>
  <c r="H25" i="7"/>
  <c r="G25" i="7"/>
  <c r="F25" i="7"/>
  <c r="E25" i="7"/>
  <c r="D25" i="7"/>
  <c r="C25" i="7"/>
  <c r="B25" i="7"/>
  <c r="J24" i="7"/>
  <c r="I24" i="7"/>
  <c r="H24" i="7"/>
  <c r="G24" i="7"/>
  <c r="E24" i="7"/>
  <c r="D24" i="7"/>
  <c r="C24" i="7"/>
  <c r="B24" i="7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E24" i="8"/>
  <c r="D24" i="8"/>
  <c r="C24" i="8"/>
  <c r="B24" i="8"/>
  <c r="J25" i="9"/>
  <c r="I25" i="9"/>
  <c r="H25" i="9"/>
  <c r="G25" i="9"/>
  <c r="F25" i="9"/>
  <c r="E25" i="9"/>
  <c r="D25" i="9"/>
  <c r="C25" i="9"/>
  <c r="B25" i="9"/>
  <c r="J24" i="9"/>
  <c r="I24" i="9"/>
  <c r="H24" i="9"/>
  <c r="G24" i="9"/>
  <c r="E24" i="9"/>
  <c r="D24" i="9"/>
  <c r="C24" i="9"/>
  <c r="B24" i="9"/>
  <c r="J25" i="11"/>
  <c r="I25" i="11"/>
  <c r="H25" i="11"/>
  <c r="G25" i="11"/>
  <c r="F25" i="11"/>
  <c r="E25" i="11"/>
  <c r="D25" i="11"/>
  <c r="C25" i="11"/>
  <c r="B25" i="11"/>
  <c r="J24" i="11"/>
  <c r="I24" i="11"/>
  <c r="H24" i="11"/>
  <c r="G24" i="11"/>
  <c r="E24" i="11"/>
  <c r="D24" i="11"/>
  <c r="C24" i="11"/>
  <c r="B24" i="11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E24" i="12"/>
  <c r="D24" i="12"/>
  <c r="C24" i="12"/>
  <c r="B24" i="12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E24" i="13"/>
  <c r="D24" i="13"/>
  <c r="C24" i="13"/>
  <c r="B24" i="13"/>
  <c r="J25" i="14"/>
  <c r="I25" i="14"/>
  <c r="H25" i="14"/>
  <c r="G25" i="14"/>
  <c r="F25" i="14"/>
  <c r="E25" i="14"/>
  <c r="D25" i="14"/>
  <c r="C25" i="14"/>
  <c r="B25" i="14"/>
  <c r="J24" i="14"/>
  <c r="I24" i="14"/>
  <c r="H24" i="14"/>
  <c r="G24" i="14"/>
  <c r="E24" i="14"/>
  <c r="D24" i="14"/>
  <c r="C24" i="14"/>
  <c r="B24" i="14"/>
  <c r="J25" i="15"/>
  <c r="I25" i="15"/>
  <c r="H25" i="15"/>
  <c r="G25" i="15"/>
  <c r="F25" i="15"/>
  <c r="E25" i="15"/>
  <c r="D25" i="15"/>
  <c r="C25" i="15"/>
  <c r="B25" i="15"/>
  <c r="J24" i="15"/>
  <c r="I24" i="15"/>
  <c r="H24" i="15"/>
  <c r="G24" i="15"/>
  <c r="E24" i="15"/>
  <c r="D24" i="15"/>
  <c r="C24" i="15"/>
  <c r="B24" i="15"/>
  <c r="J25" i="16"/>
  <c r="I25" i="16"/>
  <c r="H25" i="16"/>
  <c r="G25" i="16"/>
  <c r="F25" i="16"/>
  <c r="E25" i="16"/>
  <c r="D25" i="16"/>
  <c r="C25" i="16"/>
  <c r="B25" i="16"/>
  <c r="J24" i="16"/>
  <c r="I24" i="16"/>
  <c r="H24" i="16"/>
  <c r="G24" i="16"/>
  <c r="E24" i="16"/>
  <c r="D24" i="16"/>
  <c r="C24" i="16"/>
  <c r="B24" i="16"/>
  <c r="J25" i="17"/>
  <c r="I25" i="17"/>
  <c r="H25" i="17"/>
  <c r="G25" i="17"/>
  <c r="F25" i="17"/>
  <c r="E25" i="17"/>
  <c r="D25" i="17"/>
  <c r="C25" i="17"/>
  <c r="B25" i="17"/>
  <c r="J24" i="17"/>
  <c r="I24" i="17"/>
  <c r="H24" i="17"/>
  <c r="G24" i="17"/>
  <c r="E24" i="17"/>
  <c r="D24" i="17"/>
  <c r="C24" i="17"/>
  <c r="B24" i="17"/>
  <c r="J25" i="18"/>
  <c r="I25" i="18"/>
  <c r="H25" i="18"/>
  <c r="G25" i="18"/>
  <c r="F25" i="18"/>
  <c r="E25" i="18"/>
  <c r="D25" i="18"/>
  <c r="C25" i="18"/>
  <c r="B25" i="18"/>
  <c r="J24" i="18"/>
  <c r="I24" i="18"/>
  <c r="H24" i="18"/>
  <c r="G24" i="18"/>
  <c r="E24" i="18"/>
  <c r="D24" i="18"/>
  <c r="C24" i="18"/>
  <c r="B24" i="18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E24" i="19"/>
  <c r="D24" i="19"/>
  <c r="C24" i="19"/>
  <c r="B24" i="19"/>
  <c r="J25" i="20"/>
  <c r="I25" i="20"/>
  <c r="H25" i="20"/>
  <c r="G25" i="20"/>
  <c r="F25" i="20"/>
  <c r="E25" i="20"/>
  <c r="D25" i="20"/>
  <c r="C25" i="20"/>
  <c r="B25" i="20"/>
  <c r="J24" i="20"/>
  <c r="I24" i="20"/>
  <c r="H24" i="20"/>
  <c r="G24" i="20"/>
  <c r="E24" i="20"/>
  <c r="D24" i="20"/>
  <c r="C24" i="20"/>
  <c r="B24" i="20"/>
  <c r="J25" i="21"/>
  <c r="I25" i="21"/>
  <c r="H25" i="21"/>
  <c r="G25" i="21"/>
  <c r="F25" i="21"/>
  <c r="E25" i="21"/>
  <c r="D25" i="21"/>
  <c r="C25" i="21"/>
  <c r="B25" i="21"/>
  <c r="J24" i="21"/>
  <c r="I24" i="21"/>
  <c r="H24" i="21"/>
  <c r="G24" i="21"/>
  <c r="E24" i="21"/>
  <c r="D24" i="21"/>
  <c r="C24" i="21"/>
  <c r="B24" i="21"/>
  <c r="J25" i="22"/>
  <c r="I25" i="22"/>
  <c r="H25" i="22"/>
  <c r="G25" i="22"/>
  <c r="F25" i="22"/>
  <c r="E25" i="22"/>
  <c r="D25" i="22"/>
  <c r="C25" i="22"/>
  <c r="B25" i="22"/>
  <c r="J24" i="22"/>
  <c r="I24" i="22"/>
  <c r="H24" i="22"/>
  <c r="G24" i="22"/>
  <c r="E24" i="22"/>
  <c r="D24" i="22"/>
  <c r="C24" i="22"/>
  <c r="B24" i="22"/>
  <c r="J25" i="23"/>
  <c r="I25" i="23"/>
  <c r="H25" i="23"/>
  <c r="G25" i="23"/>
  <c r="F25" i="23"/>
  <c r="E25" i="23"/>
  <c r="D25" i="23"/>
  <c r="C25" i="23"/>
  <c r="B25" i="23"/>
  <c r="J24" i="23"/>
  <c r="I24" i="23"/>
  <c r="H24" i="23"/>
  <c r="G24" i="23"/>
  <c r="E24" i="23"/>
  <c r="D24" i="23"/>
  <c r="C24" i="23"/>
  <c r="B24" i="23"/>
  <c r="J25" i="24"/>
  <c r="I25" i="24"/>
  <c r="H25" i="24"/>
  <c r="G25" i="24"/>
  <c r="F25" i="24"/>
  <c r="E25" i="24"/>
  <c r="D25" i="24"/>
  <c r="C25" i="24"/>
  <c r="B25" i="24"/>
  <c r="J24" i="24"/>
  <c r="I24" i="24"/>
  <c r="H24" i="24"/>
  <c r="G24" i="24"/>
  <c r="E24" i="24"/>
  <c r="D24" i="24"/>
  <c r="C24" i="24"/>
  <c r="B24" i="24"/>
  <c r="J25" i="25"/>
  <c r="I25" i="25"/>
  <c r="H25" i="25"/>
  <c r="G25" i="25"/>
  <c r="F25" i="25"/>
  <c r="E25" i="25"/>
  <c r="D25" i="25"/>
  <c r="C25" i="25"/>
  <c r="B25" i="25"/>
  <c r="J24" i="25"/>
  <c r="I24" i="25"/>
  <c r="H24" i="25"/>
  <c r="G24" i="25"/>
  <c r="E24" i="25"/>
  <c r="D24" i="25"/>
  <c r="C24" i="25"/>
  <c r="B24" i="25"/>
  <c r="J25" i="26"/>
  <c r="I25" i="26"/>
  <c r="H25" i="26"/>
  <c r="G25" i="26"/>
  <c r="F25" i="26"/>
  <c r="E25" i="26"/>
  <c r="D25" i="26"/>
  <c r="C25" i="26"/>
  <c r="B25" i="26"/>
  <c r="J24" i="26"/>
  <c r="I24" i="26"/>
  <c r="H24" i="26"/>
  <c r="G24" i="26"/>
  <c r="E24" i="26"/>
  <c r="D24" i="26"/>
  <c r="C24" i="26"/>
  <c r="B24" i="26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E24" i="10"/>
  <c r="D24" i="10"/>
  <c r="C24" i="10"/>
  <c r="B24" i="10"/>
  <c r="J25" i="27"/>
  <c r="I25" i="27"/>
  <c r="H25" i="27"/>
  <c r="G25" i="27"/>
  <c r="F25" i="27"/>
  <c r="E25" i="27"/>
  <c r="D25" i="27"/>
  <c r="C25" i="27"/>
  <c r="B25" i="27"/>
  <c r="J24" i="27"/>
  <c r="I24" i="27"/>
  <c r="H24" i="27"/>
  <c r="G24" i="27"/>
  <c r="E24" i="27"/>
  <c r="D24" i="27"/>
  <c r="C24" i="27"/>
  <c r="B24" i="27"/>
  <c r="J25" i="35"/>
  <c r="I25" i="35"/>
  <c r="H25" i="35"/>
  <c r="G25" i="35"/>
  <c r="F25" i="35"/>
  <c r="E25" i="35"/>
  <c r="D25" i="35"/>
  <c r="C25" i="35"/>
  <c r="B25" i="35"/>
  <c r="J24" i="35"/>
  <c r="I24" i="35"/>
  <c r="H24" i="35"/>
  <c r="G24" i="35"/>
  <c r="E24" i="35"/>
  <c r="D24" i="35"/>
  <c r="C24" i="35"/>
  <c r="B24" i="35"/>
  <c r="J25" i="28"/>
  <c r="I25" i="28"/>
  <c r="H25" i="28"/>
  <c r="G25" i="28"/>
  <c r="F25" i="28"/>
  <c r="E25" i="28"/>
  <c r="D25" i="28"/>
  <c r="C25" i="28"/>
  <c r="B25" i="28"/>
  <c r="J24" i="28"/>
  <c r="I24" i="28"/>
  <c r="H24" i="28"/>
  <c r="G24" i="28"/>
  <c r="E24" i="28"/>
  <c r="D24" i="28"/>
  <c r="C24" i="28"/>
  <c r="B24" i="28"/>
  <c r="J25" i="29"/>
  <c r="I25" i="29"/>
  <c r="H25" i="29"/>
  <c r="G25" i="29"/>
  <c r="F25" i="29"/>
  <c r="E25" i="29"/>
  <c r="D25" i="29"/>
  <c r="C25" i="29"/>
  <c r="B25" i="29"/>
  <c r="J24" i="29"/>
  <c r="I24" i="29"/>
  <c r="H24" i="29"/>
  <c r="G24" i="29"/>
  <c r="E24" i="29"/>
  <c r="D24" i="29"/>
  <c r="C24" i="29"/>
  <c r="B24" i="29"/>
  <c r="J25" i="30"/>
  <c r="I25" i="30"/>
  <c r="H25" i="30"/>
  <c r="G25" i="30"/>
  <c r="F25" i="30"/>
  <c r="E25" i="30"/>
  <c r="D25" i="30"/>
  <c r="C25" i="30"/>
  <c r="B25" i="30"/>
  <c r="J24" i="30"/>
  <c r="I24" i="30"/>
  <c r="H24" i="30"/>
  <c r="G24" i="30"/>
  <c r="E24" i="30"/>
  <c r="D24" i="30"/>
  <c r="C24" i="30"/>
  <c r="B24" i="30"/>
  <c r="J25" i="31"/>
  <c r="I25" i="31"/>
  <c r="H25" i="31"/>
  <c r="G25" i="31"/>
  <c r="F25" i="31"/>
  <c r="E25" i="31"/>
  <c r="D25" i="31"/>
  <c r="C25" i="31"/>
  <c r="B25" i="31"/>
  <c r="J24" i="31"/>
  <c r="I24" i="31"/>
  <c r="H24" i="31"/>
  <c r="G24" i="31"/>
  <c r="E24" i="31"/>
  <c r="D24" i="31"/>
  <c r="C24" i="31"/>
  <c r="B24" i="31"/>
  <c r="J25" i="32"/>
  <c r="I25" i="32"/>
  <c r="H25" i="32"/>
  <c r="G25" i="32"/>
  <c r="F25" i="32"/>
  <c r="E25" i="32"/>
  <c r="D25" i="32"/>
  <c r="C25" i="32"/>
  <c r="B25" i="32"/>
  <c r="J24" i="32"/>
  <c r="I24" i="32"/>
  <c r="H24" i="32"/>
  <c r="G24" i="32"/>
  <c r="E24" i="32"/>
  <c r="D24" i="32"/>
  <c r="C24" i="32"/>
  <c r="B24" i="32"/>
  <c r="J25" i="33"/>
  <c r="I25" i="33"/>
  <c r="H25" i="33"/>
  <c r="G25" i="33"/>
  <c r="F25" i="33"/>
  <c r="E25" i="33"/>
  <c r="D25" i="33"/>
  <c r="C25" i="33"/>
  <c r="B25" i="33"/>
  <c r="J24" i="33"/>
  <c r="I24" i="33"/>
  <c r="H24" i="33"/>
  <c r="G24" i="33"/>
  <c r="E24" i="33"/>
  <c r="D24" i="33"/>
  <c r="C24" i="33"/>
  <c r="B24" i="33"/>
  <c r="J25" i="34"/>
  <c r="I25" i="34"/>
  <c r="H25" i="34"/>
  <c r="G25" i="34"/>
  <c r="F25" i="34"/>
  <c r="E25" i="34"/>
  <c r="D25" i="34"/>
  <c r="C25" i="34"/>
  <c r="B25" i="34"/>
  <c r="J24" i="34"/>
  <c r="I24" i="34"/>
  <c r="H24" i="34"/>
  <c r="G24" i="34"/>
  <c r="E24" i="34"/>
  <c r="D24" i="34"/>
  <c r="C24" i="34"/>
  <c r="B24" i="34"/>
  <c r="J25" i="36"/>
  <c r="I25" i="36"/>
  <c r="H25" i="36"/>
  <c r="G25" i="36"/>
  <c r="F25" i="36"/>
  <c r="E25" i="36"/>
  <c r="D25" i="36"/>
  <c r="C25" i="36"/>
  <c r="B25" i="36"/>
  <c r="J24" i="36"/>
  <c r="I24" i="36"/>
  <c r="H24" i="36"/>
  <c r="G24" i="36"/>
  <c r="E24" i="36"/>
  <c r="D24" i="36"/>
  <c r="C24" i="36"/>
  <c r="B24" i="36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E24" i="5"/>
  <c r="D24" i="5"/>
  <c r="C24" i="5"/>
  <c r="B24" i="5"/>
  <c r="M25" i="4"/>
  <c r="M25" i="3" s="1"/>
  <c r="L25" i="4"/>
  <c r="L25" i="3" s="1"/>
  <c r="K25" i="4"/>
  <c r="K25" i="3" s="1"/>
  <c r="J25" i="4"/>
  <c r="I25" i="4"/>
  <c r="H25" i="4"/>
  <c r="G25" i="4"/>
  <c r="F25" i="4"/>
  <c r="E25" i="4"/>
  <c r="D25" i="4"/>
  <c r="C25" i="4"/>
  <c r="B25" i="4"/>
  <c r="M24" i="4"/>
  <c r="L24" i="4"/>
  <c r="L24" i="3" s="1"/>
  <c r="K24" i="4"/>
  <c r="K24" i="3" s="1"/>
  <c r="J24" i="4"/>
  <c r="I24" i="4"/>
  <c r="H24" i="4"/>
  <c r="G24" i="4"/>
  <c r="E24" i="4"/>
  <c r="D24" i="4"/>
  <c r="C24" i="4"/>
  <c r="B24" i="4"/>
  <c r="B21" i="4"/>
  <c r="L43" i="13" l="1"/>
  <c r="L43" i="17"/>
  <c r="K43" i="13"/>
  <c r="L43" i="18"/>
  <c r="M43" i="11"/>
  <c r="K43" i="10"/>
  <c r="L43" i="7"/>
  <c r="K43" i="28"/>
  <c r="L43" i="14"/>
  <c r="K43" i="34"/>
  <c r="M43" i="15"/>
  <c r="M43" i="28"/>
  <c r="L43" i="16"/>
  <c r="K43" i="20"/>
  <c r="L43" i="30"/>
  <c r="L43" i="11"/>
  <c r="K43" i="14"/>
  <c r="M43" i="23"/>
  <c r="K43" i="21"/>
  <c r="M43" i="13"/>
  <c r="L43" i="26"/>
  <c r="L43" i="24"/>
  <c r="K43" i="23"/>
  <c r="L43" i="21"/>
  <c r="M43" i="27"/>
  <c r="L43" i="34"/>
  <c r="M43" i="21"/>
  <c r="K43" i="8"/>
  <c r="L43" i="29"/>
  <c r="K43" i="25"/>
  <c r="M43" i="5"/>
  <c r="M43" i="17"/>
  <c r="M43" i="35"/>
  <c r="K43" i="35"/>
  <c r="M43" i="29"/>
  <c r="L43" i="15"/>
  <c r="K43" i="26"/>
  <c r="K43" i="31"/>
  <c r="K43" i="15"/>
  <c r="M43" i="20"/>
  <c r="L43" i="20"/>
  <c r="L43" i="10"/>
  <c r="M43" i="6"/>
  <c r="M43" i="32"/>
  <c r="K43" i="24"/>
  <c r="L43" i="32"/>
  <c r="L43" i="8"/>
  <c r="L43" i="23"/>
  <c r="L43" i="22"/>
  <c r="K43" i="27"/>
  <c r="K43" i="12"/>
  <c r="M43" i="36"/>
  <c r="L43" i="9"/>
  <c r="K43" i="16"/>
  <c r="I24" i="3"/>
  <c r="K43" i="11"/>
  <c r="K43" i="33"/>
  <c r="F25" i="3"/>
  <c r="L43" i="31"/>
  <c r="K43" i="18"/>
  <c r="M43" i="14"/>
  <c r="M43" i="16"/>
  <c r="K43" i="29"/>
  <c r="K43" i="5"/>
  <c r="L43" i="6"/>
  <c r="M43" i="10"/>
  <c r="M43" i="25"/>
  <c r="K43" i="22"/>
  <c r="M43" i="30"/>
  <c r="M43" i="26"/>
  <c r="K43" i="17"/>
  <c r="L43" i="25"/>
  <c r="K43" i="19"/>
  <c r="J24" i="3"/>
  <c r="L43" i="28"/>
  <c r="M43" i="31"/>
  <c r="K43" i="36"/>
  <c r="M43" i="9"/>
  <c r="M43" i="34"/>
  <c r="E25" i="3"/>
  <c r="L43" i="27"/>
  <c r="M43" i="7"/>
  <c r="L43" i="19"/>
  <c r="L43" i="5"/>
  <c r="K43" i="9"/>
  <c r="C24" i="3"/>
  <c r="G25" i="3"/>
  <c r="K43" i="30"/>
  <c r="K43" i="7"/>
  <c r="B24" i="3"/>
  <c r="D24" i="3"/>
  <c r="H25" i="3"/>
  <c r="L43" i="36"/>
  <c r="M43" i="24"/>
  <c r="M43" i="18"/>
  <c r="K43" i="32"/>
  <c r="B25" i="3"/>
  <c r="J25" i="3"/>
  <c r="L43" i="12"/>
  <c r="G24" i="3"/>
  <c r="C25" i="3"/>
  <c r="M43" i="12"/>
  <c r="M43" i="8"/>
  <c r="E24" i="3"/>
  <c r="I25" i="3"/>
  <c r="H24" i="3"/>
  <c r="D25" i="3"/>
  <c r="L43" i="35"/>
  <c r="L43" i="33"/>
  <c r="M43" i="22"/>
  <c r="M43" i="19"/>
  <c r="M43" i="33"/>
  <c r="M24" i="3"/>
  <c r="N25" i="5"/>
  <c r="O25" i="5" s="1"/>
  <c r="N25" i="36"/>
  <c r="O25" i="36" s="1"/>
  <c r="N25" i="34"/>
  <c r="O25" i="34" s="1"/>
  <c r="N25" i="33"/>
  <c r="O25" i="33" s="1"/>
  <c r="N25" i="32"/>
  <c r="O25" i="32" s="1"/>
  <c r="N25" i="31"/>
  <c r="O25" i="31" s="1"/>
  <c r="N25" i="30"/>
  <c r="O25" i="30" s="1"/>
  <c r="N25" i="29"/>
  <c r="O25" i="29" s="1"/>
  <c r="N25" i="28"/>
  <c r="O25" i="28" s="1"/>
  <c r="N25" i="35"/>
  <c r="O25" i="35" s="1"/>
  <c r="N25" i="27"/>
  <c r="O25" i="27" s="1"/>
  <c r="N25" i="10"/>
  <c r="O25" i="10" s="1"/>
  <c r="N25" i="26"/>
  <c r="O25" i="26" s="1"/>
  <c r="N25" i="25"/>
  <c r="O25" i="25" s="1"/>
  <c r="N25" i="24"/>
  <c r="O25" i="24" s="1"/>
  <c r="N25" i="23"/>
  <c r="O25" i="23" s="1"/>
  <c r="N25" i="22"/>
  <c r="O25" i="22" s="1"/>
  <c r="N25" i="21"/>
  <c r="O25" i="21" s="1"/>
  <c r="N25" i="20"/>
  <c r="O25" i="20" s="1"/>
  <c r="N25" i="19"/>
  <c r="O25" i="19" s="1"/>
  <c r="N25" i="18"/>
  <c r="O25" i="18" s="1"/>
  <c r="N25" i="17"/>
  <c r="O25" i="17" s="1"/>
  <c r="N25" i="16"/>
  <c r="O25" i="16" s="1"/>
  <c r="N25" i="15"/>
  <c r="O25" i="15" s="1"/>
  <c r="N25" i="14"/>
  <c r="O25" i="14" s="1"/>
  <c r="N25" i="13"/>
  <c r="O25" i="13" s="1"/>
  <c r="N25" i="12"/>
  <c r="O25" i="12" s="1"/>
  <c r="N25" i="11"/>
  <c r="O25" i="11" s="1"/>
  <c r="N25" i="9"/>
  <c r="O25" i="9" s="1"/>
  <c r="N25" i="8"/>
  <c r="O25" i="8" s="1"/>
  <c r="N25" i="7"/>
  <c r="O25" i="7" s="1"/>
  <c r="N25" i="6"/>
  <c r="O25" i="6" s="1"/>
  <c r="N25" i="4"/>
  <c r="O25" i="4" s="1"/>
  <c r="K34" i="4" l="1"/>
  <c r="K33" i="4"/>
  <c r="K31" i="4"/>
  <c r="K30" i="4"/>
  <c r="K29" i="4"/>
  <c r="K28" i="4"/>
  <c r="K22" i="4"/>
  <c r="K21" i="4"/>
  <c r="K18" i="4"/>
  <c r="K16" i="4"/>
  <c r="K15" i="4"/>
  <c r="K11" i="4"/>
  <c r="K7" i="4"/>
  <c r="E37" i="1" l="1"/>
  <c r="L31" i="4" l="1"/>
  <c r="L16" i="4"/>
  <c r="L34" i="4"/>
  <c r="L33" i="4"/>
  <c r="L30" i="4"/>
  <c r="L29" i="4"/>
  <c r="L22" i="4"/>
  <c r="L21" i="4"/>
  <c r="L15" i="4"/>
  <c r="L28" i="4"/>
  <c r="L11" i="4"/>
  <c r="L7" i="4"/>
  <c r="M31" i="4"/>
  <c r="M16" i="4"/>
  <c r="M34" i="4"/>
  <c r="M33" i="4"/>
  <c r="M30" i="4"/>
  <c r="M29" i="4"/>
  <c r="M22" i="4"/>
  <c r="M21" i="4"/>
  <c r="M15" i="4"/>
  <c r="M28" i="4"/>
  <c r="M11" i="4"/>
  <c r="M7" i="4"/>
  <c r="J31" i="36"/>
  <c r="J31" i="34"/>
  <c r="J31" i="33"/>
  <c r="J31" i="32"/>
  <c r="J31" i="31"/>
  <c r="J31" i="30"/>
  <c r="J31" i="29"/>
  <c r="J31" i="28"/>
  <c r="J31" i="35"/>
  <c r="J31" i="27"/>
  <c r="J31" i="10"/>
  <c r="J31" i="26"/>
  <c r="J31" i="25"/>
  <c r="J31" i="24"/>
  <c r="J31" i="23"/>
  <c r="J31" i="22"/>
  <c r="J31" i="21"/>
  <c r="J31" i="20"/>
  <c r="J31" i="19"/>
  <c r="J31" i="18"/>
  <c r="J31" i="17"/>
  <c r="J31" i="16"/>
  <c r="J31" i="15"/>
  <c r="J31" i="14"/>
  <c r="J31" i="13"/>
  <c r="J31" i="12"/>
  <c r="J31" i="11"/>
  <c r="J31" i="9"/>
  <c r="J31" i="8"/>
  <c r="J31" i="7"/>
  <c r="J31" i="6"/>
  <c r="J31" i="5"/>
  <c r="J31" i="4"/>
  <c r="J18" i="36"/>
  <c r="J18" i="34"/>
  <c r="J18" i="33"/>
  <c r="J18" i="32"/>
  <c r="J18" i="31"/>
  <c r="J18" i="30"/>
  <c r="J18" i="29"/>
  <c r="J18" i="28"/>
  <c r="J18" i="35"/>
  <c r="J18" i="27"/>
  <c r="J18" i="10"/>
  <c r="J18" i="26"/>
  <c r="J18" i="25"/>
  <c r="J18" i="24"/>
  <c r="J18" i="23"/>
  <c r="J18" i="22"/>
  <c r="J18" i="21"/>
  <c r="J18" i="20"/>
  <c r="J18" i="19"/>
  <c r="J18" i="18"/>
  <c r="J18" i="17"/>
  <c r="J18" i="16"/>
  <c r="J18" i="15"/>
  <c r="J18" i="14"/>
  <c r="J18" i="13"/>
  <c r="J18" i="12"/>
  <c r="J18" i="11"/>
  <c r="J18" i="9"/>
  <c r="J18" i="8"/>
  <c r="J18" i="7"/>
  <c r="J18" i="6"/>
  <c r="J18" i="5"/>
  <c r="J18" i="4"/>
  <c r="J16" i="36"/>
  <c r="J16" i="34"/>
  <c r="J16" i="33"/>
  <c r="J16" i="32"/>
  <c r="J16" i="31"/>
  <c r="J16" i="30"/>
  <c r="J16" i="29"/>
  <c r="J16" i="28"/>
  <c r="J16" i="35"/>
  <c r="J16" i="27"/>
  <c r="J16" i="10"/>
  <c r="J16" i="26"/>
  <c r="J16" i="25"/>
  <c r="J16" i="24"/>
  <c r="J16" i="23"/>
  <c r="J16" i="22"/>
  <c r="J16" i="21"/>
  <c r="J16" i="20"/>
  <c r="J16" i="19"/>
  <c r="J16" i="18"/>
  <c r="J16" i="17"/>
  <c r="J16" i="16"/>
  <c r="J16" i="15"/>
  <c r="J16" i="14"/>
  <c r="J16" i="13"/>
  <c r="J16" i="12"/>
  <c r="J16" i="11"/>
  <c r="J16" i="9"/>
  <c r="J16" i="8"/>
  <c r="J16" i="7"/>
  <c r="J16" i="6"/>
  <c r="J16" i="5"/>
  <c r="J16" i="4"/>
  <c r="J34" i="36"/>
  <c r="J33" i="36"/>
  <c r="J30" i="36"/>
  <c r="J29" i="36"/>
  <c r="J22" i="36"/>
  <c r="J21" i="36"/>
  <c r="J15" i="36"/>
  <c r="J34" i="34"/>
  <c r="J33" i="34"/>
  <c r="J30" i="34"/>
  <c r="J29" i="34"/>
  <c r="J22" i="34"/>
  <c r="J21" i="34"/>
  <c r="J15" i="34"/>
  <c r="J34" i="33"/>
  <c r="J33" i="33"/>
  <c r="J30" i="33"/>
  <c r="J29" i="33"/>
  <c r="J22" i="33"/>
  <c r="J21" i="33"/>
  <c r="J15" i="33"/>
  <c r="J34" i="32"/>
  <c r="J33" i="32"/>
  <c r="J30" i="32"/>
  <c r="J29" i="32"/>
  <c r="J22" i="32"/>
  <c r="J21" i="32"/>
  <c r="J15" i="32"/>
  <c r="J34" i="31"/>
  <c r="J33" i="31"/>
  <c r="J30" i="31"/>
  <c r="J29" i="31"/>
  <c r="J22" i="31"/>
  <c r="J21" i="31"/>
  <c r="J15" i="31"/>
  <c r="J34" i="30"/>
  <c r="J33" i="30"/>
  <c r="J30" i="30"/>
  <c r="J29" i="30"/>
  <c r="J22" i="30"/>
  <c r="J21" i="30"/>
  <c r="J15" i="30"/>
  <c r="J34" i="29"/>
  <c r="J33" i="29"/>
  <c r="J30" i="29"/>
  <c r="J29" i="29"/>
  <c r="J22" i="29"/>
  <c r="J21" i="29"/>
  <c r="J15" i="29"/>
  <c r="J34" i="28"/>
  <c r="J33" i="28"/>
  <c r="J30" i="28"/>
  <c r="J29" i="28"/>
  <c r="J22" i="28"/>
  <c r="J21" i="28"/>
  <c r="J15" i="28"/>
  <c r="J34" i="35"/>
  <c r="J33" i="35"/>
  <c r="J30" i="35"/>
  <c r="J29" i="35"/>
  <c r="J22" i="35"/>
  <c r="J21" i="35"/>
  <c r="J15" i="35"/>
  <c r="J34" i="27"/>
  <c r="J33" i="27"/>
  <c r="J30" i="27"/>
  <c r="J29" i="27"/>
  <c r="J22" i="27"/>
  <c r="J21" i="27"/>
  <c r="J15" i="27"/>
  <c r="J34" i="10"/>
  <c r="J33" i="10"/>
  <c r="J30" i="10"/>
  <c r="J29" i="10"/>
  <c r="J22" i="10"/>
  <c r="J21" i="10"/>
  <c r="J15" i="10"/>
  <c r="J34" i="26"/>
  <c r="J33" i="26"/>
  <c r="J30" i="26"/>
  <c r="J29" i="26"/>
  <c r="J22" i="26"/>
  <c r="J21" i="26"/>
  <c r="J15" i="26"/>
  <c r="J34" i="25"/>
  <c r="J33" i="25"/>
  <c r="J30" i="25"/>
  <c r="J29" i="25"/>
  <c r="J22" i="25"/>
  <c r="J21" i="25"/>
  <c r="J15" i="25"/>
  <c r="J34" i="24"/>
  <c r="J33" i="24"/>
  <c r="J30" i="24"/>
  <c r="J29" i="24"/>
  <c r="J22" i="24"/>
  <c r="J21" i="24"/>
  <c r="J15" i="24"/>
  <c r="J34" i="23"/>
  <c r="J33" i="23"/>
  <c r="J30" i="23"/>
  <c r="J29" i="23"/>
  <c r="J22" i="23"/>
  <c r="J21" i="23"/>
  <c r="J15" i="23"/>
  <c r="J34" i="22"/>
  <c r="J33" i="22"/>
  <c r="J30" i="22"/>
  <c r="J29" i="22"/>
  <c r="J22" i="22"/>
  <c r="J21" i="22"/>
  <c r="J15" i="22"/>
  <c r="J34" i="21"/>
  <c r="J33" i="21"/>
  <c r="J30" i="21"/>
  <c r="J29" i="21"/>
  <c r="J22" i="21"/>
  <c r="J21" i="21"/>
  <c r="J15" i="21"/>
  <c r="J34" i="20"/>
  <c r="J33" i="20"/>
  <c r="J30" i="20"/>
  <c r="J29" i="20"/>
  <c r="J22" i="20"/>
  <c r="J21" i="20"/>
  <c r="J15" i="20"/>
  <c r="J34" i="19"/>
  <c r="J33" i="19"/>
  <c r="J30" i="19"/>
  <c r="J29" i="19"/>
  <c r="J22" i="19"/>
  <c r="J21" i="19"/>
  <c r="J15" i="19"/>
  <c r="J34" i="18"/>
  <c r="J33" i="18"/>
  <c r="J30" i="18"/>
  <c r="J29" i="18"/>
  <c r="J22" i="18"/>
  <c r="J21" i="18"/>
  <c r="J15" i="18"/>
  <c r="J34" i="17"/>
  <c r="J33" i="17"/>
  <c r="J30" i="17"/>
  <c r="J29" i="17"/>
  <c r="J22" i="17"/>
  <c r="J21" i="17"/>
  <c r="J15" i="17"/>
  <c r="J34" i="16"/>
  <c r="J33" i="16"/>
  <c r="J30" i="16"/>
  <c r="J29" i="16"/>
  <c r="J22" i="16"/>
  <c r="J21" i="16"/>
  <c r="J15" i="16"/>
  <c r="J34" i="15"/>
  <c r="J33" i="15"/>
  <c r="J30" i="15"/>
  <c r="J29" i="15"/>
  <c r="J22" i="15"/>
  <c r="J21" i="15"/>
  <c r="J15" i="15"/>
  <c r="J34" i="14"/>
  <c r="J33" i="14"/>
  <c r="J30" i="14"/>
  <c r="J29" i="14"/>
  <c r="J22" i="14"/>
  <c r="J21" i="14"/>
  <c r="J15" i="14"/>
  <c r="J34" i="13"/>
  <c r="J33" i="13"/>
  <c r="J30" i="13"/>
  <c r="J29" i="13"/>
  <c r="J22" i="13"/>
  <c r="J21" i="13"/>
  <c r="J15" i="13"/>
  <c r="J34" i="12"/>
  <c r="J33" i="12"/>
  <c r="J30" i="12"/>
  <c r="J29" i="12"/>
  <c r="J22" i="12"/>
  <c r="J21" i="12"/>
  <c r="J15" i="12"/>
  <c r="J34" i="11"/>
  <c r="J33" i="11"/>
  <c r="J30" i="11"/>
  <c r="J29" i="11"/>
  <c r="J22" i="11"/>
  <c r="J21" i="11"/>
  <c r="J15" i="11"/>
  <c r="J34" i="9"/>
  <c r="J33" i="9"/>
  <c r="J30" i="9"/>
  <c r="J29" i="9"/>
  <c r="J22" i="9"/>
  <c r="J21" i="9"/>
  <c r="J15" i="9"/>
  <c r="J34" i="8"/>
  <c r="J33" i="8"/>
  <c r="J30" i="8"/>
  <c r="J29" i="8"/>
  <c r="J22" i="8"/>
  <c r="J21" i="8"/>
  <c r="J15" i="8"/>
  <c r="J34" i="7"/>
  <c r="J33" i="7"/>
  <c r="J30" i="7"/>
  <c r="J29" i="7"/>
  <c r="J22" i="7"/>
  <c r="J21" i="7"/>
  <c r="J15" i="7"/>
  <c r="J34" i="6"/>
  <c r="J33" i="6"/>
  <c r="J30" i="6"/>
  <c r="J29" i="6"/>
  <c r="J22" i="6"/>
  <c r="J21" i="6"/>
  <c r="J15" i="6"/>
  <c r="J34" i="5"/>
  <c r="J33" i="5"/>
  <c r="J30" i="5"/>
  <c r="J29" i="5"/>
  <c r="J22" i="5"/>
  <c r="J21" i="5"/>
  <c r="J15" i="5"/>
  <c r="J34" i="4"/>
  <c r="J33" i="4"/>
  <c r="J30" i="4"/>
  <c r="J29" i="4"/>
  <c r="J22" i="4"/>
  <c r="J21" i="4"/>
  <c r="J15" i="4"/>
  <c r="J28" i="36"/>
  <c r="J11" i="36"/>
  <c r="J7" i="36"/>
  <c r="J28" i="34"/>
  <c r="J11" i="34"/>
  <c r="J7" i="34"/>
  <c r="J28" i="33"/>
  <c r="J11" i="33"/>
  <c r="J7" i="33"/>
  <c r="J28" i="32"/>
  <c r="J11" i="32"/>
  <c r="J7" i="32"/>
  <c r="J28" i="31"/>
  <c r="J11" i="31"/>
  <c r="J7" i="31"/>
  <c r="J28" i="30"/>
  <c r="J11" i="30"/>
  <c r="J7" i="30"/>
  <c r="J28" i="29"/>
  <c r="J11" i="29"/>
  <c r="J7" i="29"/>
  <c r="J28" i="28"/>
  <c r="J11" i="28"/>
  <c r="J7" i="28"/>
  <c r="J28" i="35"/>
  <c r="J11" i="35"/>
  <c r="J7" i="35"/>
  <c r="J28" i="27"/>
  <c r="J11" i="27"/>
  <c r="J7" i="27"/>
  <c r="J28" i="10"/>
  <c r="J11" i="10"/>
  <c r="J7" i="10"/>
  <c r="J28" i="26"/>
  <c r="J11" i="26"/>
  <c r="J7" i="26"/>
  <c r="J28" i="25"/>
  <c r="J11" i="25"/>
  <c r="J7" i="25"/>
  <c r="J28" i="24"/>
  <c r="J11" i="24"/>
  <c r="J7" i="24"/>
  <c r="J28" i="23"/>
  <c r="J11" i="23"/>
  <c r="J7" i="23"/>
  <c r="J28" i="22"/>
  <c r="J11" i="22"/>
  <c r="J7" i="22"/>
  <c r="J28" i="21"/>
  <c r="J11" i="21"/>
  <c r="J7" i="21"/>
  <c r="J28" i="20"/>
  <c r="J11" i="20"/>
  <c r="J7" i="20"/>
  <c r="J28" i="19"/>
  <c r="J11" i="19"/>
  <c r="J7" i="19"/>
  <c r="J28" i="18"/>
  <c r="J11" i="18"/>
  <c r="J7" i="18"/>
  <c r="J28" i="17"/>
  <c r="J11" i="17"/>
  <c r="J7" i="17"/>
  <c r="J28" i="16"/>
  <c r="J11" i="16"/>
  <c r="J7" i="16"/>
  <c r="J28" i="15"/>
  <c r="J11" i="15"/>
  <c r="J7" i="15"/>
  <c r="J28" i="14"/>
  <c r="J11" i="14"/>
  <c r="J7" i="14"/>
  <c r="J28" i="13"/>
  <c r="J11" i="13"/>
  <c r="J7" i="13"/>
  <c r="J28" i="12"/>
  <c r="J11" i="12"/>
  <c r="J7" i="12"/>
  <c r="J28" i="11"/>
  <c r="J11" i="11"/>
  <c r="J7" i="11"/>
  <c r="J28" i="9"/>
  <c r="J11" i="9"/>
  <c r="J7" i="9"/>
  <c r="J28" i="8"/>
  <c r="J11" i="8"/>
  <c r="J7" i="8"/>
  <c r="J28" i="7"/>
  <c r="J11" i="7"/>
  <c r="J7" i="7"/>
  <c r="J28" i="6"/>
  <c r="J11" i="6"/>
  <c r="J7" i="6"/>
  <c r="J28" i="5"/>
  <c r="J11" i="5"/>
  <c r="J7" i="5"/>
  <c r="J28" i="4"/>
  <c r="J11" i="4"/>
  <c r="J7" i="4"/>
  <c r="J6" i="36"/>
  <c r="J6" i="34"/>
  <c r="J6" i="33"/>
  <c r="J6" i="32"/>
  <c r="J6" i="31"/>
  <c r="J6" i="30"/>
  <c r="J6" i="29"/>
  <c r="J6" i="28"/>
  <c r="J6" i="35"/>
  <c r="J6" i="27"/>
  <c r="J6" i="10"/>
  <c r="J6" i="26"/>
  <c r="J6" i="25"/>
  <c r="J6" i="24"/>
  <c r="J6" i="23"/>
  <c r="J6" i="22"/>
  <c r="J6" i="21"/>
  <c r="J6" i="20"/>
  <c r="J6" i="19"/>
  <c r="J6" i="18"/>
  <c r="J6" i="17"/>
  <c r="J6" i="16"/>
  <c r="J6" i="15"/>
  <c r="J6" i="14"/>
  <c r="J6" i="13"/>
  <c r="J6" i="12"/>
  <c r="J6" i="11"/>
  <c r="J6" i="9"/>
  <c r="J6" i="8"/>
  <c r="J6" i="7"/>
  <c r="J6" i="6"/>
  <c r="J6" i="5"/>
  <c r="I31" i="36"/>
  <c r="I31" i="34"/>
  <c r="I31" i="33"/>
  <c r="I31" i="32"/>
  <c r="I31" i="31"/>
  <c r="I31" i="30"/>
  <c r="I31" i="29"/>
  <c r="I31" i="28"/>
  <c r="I31" i="35"/>
  <c r="I31" i="27"/>
  <c r="I31" i="10"/>
  <c r="I31" i="26"/>
  <c r="I31" i="25"/>
  <c r="I31" i="24"/>
  <c r="I31" i="23"/>
  <c r="I31" i="22"/>
  <c r="I31" i="21"/>
  <c r="I31" i="20"/>
  <c r="I31" i="19"/>
  <c r="I31" i="18"/>
  <c r="I31" i="17"/>
  <c r="I31" i="16"/>
  <c r="I31" i="15"/>
  <c r="I31" i="14"/>
  <c r="I31" i="13"/>
  <c r="I31" i="12"/>
  <c r="I31" i="11"/>
  <c r="I31" i="9"/>
  <c r="I31" i="8"/>
  <c r="I31" i="7"/>
  <c r="I31" i="6"/>
  <c r="I31" i="5"/>
  <c r="I31" i="4"/>
  <c r="I16" i="36"/>
  <c r="I16" i="34"/>
  <c r="I16" i="33"/>
  <c r="I16" i="32"/>
  <c r="I16" i="31"/>
  <c r="I16" i="30"/>
  <c r="I16" i="29"/>
  <c r="I16" i="28"/>
  <c r="I16" i="35"/>
  <c r="I16" i="27"/>
  <c r="I16" i="10"/>
  <c r="I16" i="26"/>
  <c r="I16" i="25"/>
  <c r="I16" i="24"/>
  <c r="I16" i="23"/>
  <c r="I16" i="22"/>
  <c r="I16" i="21"/>
  <c r="I16" i="20"/>
  <c r="I16" i="19"/>
  <c r="I16" i="18"/>
  <c r="I16" i="17"/>
  <c r="I16" i="16"/>
  <c r="I16" i="15"/>
  <c r="I16" i="14"/>
  <c r="I16" i="13"/>
  <c r="I16" i="12"/>
  <c r="I16" i="11"/>
  <c r="I16" i="9"/>
  <c r="I16" i="8"/>
  <c r="I16" i="7"/>
  <c r="I16" i="6"/>
  <c r="I16" i="5"/>
  <c r="I16" i="4"/>
  <c r="I34" i="36"/>
  <c r="I33" i="36"/>
  <c r="I30" i="36"/>
  <c r="I29" i="36"/>
  <c r="I22" i="36"/>
  <c r="I21" i="36"/>
  <c r="I15" i="36"/>
  <c r="I34" i="34"/>
  <c r="I33" i="34"/>
  <c r="I30" i="34"/>
  <c r="I29" i="34"/>
  <c r="I22" i="34"/>
  <c r="I21" i="34"/>
  <c r="I15" i="34"/>
  <c r="I34" i="33"/>
  <c r="I33" i="33"/>
  <c r="I30" i="33"/>
  <c r="I29" i="33"/>
  <c r="I22" i="33"/>
  <c r="I21" i="33"/>
  <c r="I15" i="33"/>
  <c r="I34" i="32"/>
  <c r="I33" i="32"/>
  <c r="I30" i="32"/>
  <c r="I29" i="32"/>
  <c r="I22" i="32"/>
  <c r="I21" i="32"/>
  <c r="I15" i="32"/>
  <c r="I34" i="31"/>
  <c r="I33" i="31"/>
  <c r="I30" i="31"/>
  <c r="I29" i="31"/>
  <c r="I22" i="31"/>
  <c r="I21" i="31"/>
  <c r="I15" i="31"/>
  <c r="I34" i="30"/>
  <c r="I33" i="30"/>
  <c r="I30" i="30"/>
  <c r="I29" i="30"/>
  <c r="I22" i="30"/>
  <c r="I21" i="30"/>
  <c r="I15" i="30"/>
  <c r="I34" i="29"/>
  <c r="I33" i="29"/>
  <c r="I30" i="29"/>
  <c r="I29" i="29"/>
  <c r="I22" i="29"/>
  <c r="I21" i="29"/>
  <c r="I15" i="29"/>
  <c r="I34" i="28"/>
  <c r="I33" i="28"/>
  <c r="I30" i="28"/>
  <c r="I29" i="28"/>
  <c r="I22" i="28"/>
  <c r="I21" i="28"/>
  <c r="I15" i="28"/>
  <c r="I34" i="35"/>
  <c r="I33" i="35"/>
  <c r="I30" i="35"/>
  <c r="I29" i="35"/>
  <c r="I22" i="35"/>
  <c r="I21" i="35"/>
  <c r="I15" i="35"/>
  <c r="I34" i="27"/>
  <c r="I33" i="27"/>
  <c r="I30" i="27"/>
  <c r="I29" i="27"/>
  <c r="I22" i="27"/>
  <c r="I21" i="27"/>
  <c r="I15" i="27"/>
  <c r="I34" i="10"/>
  <c r="I33" i="10"/>
  <c r="I30" i="10"/>
  <c r="I29" i="10"/>
  <c r="I22" i="10"/>
  <c r="I21" i="10"/>
  <c r="I15" i="10"/>
  <c r="I34" i="26"/>
  <c r="I33" i="26"/>
  <c r="I30" i="26"/>
  <c r="I29" i="26"/>
  <c r="I22" i="26"/>
  <c r="I21" i="26"/>
  <c r="I15" i="26"/>
  <c r="I34" i="25"/>
  <c r="I33" i="25"/>
  <c r="I30" i="25"/>
  <c r="I29" i="25"/>
  <c r="I22" i="25"/>
  <c r="I21" i="25"/>
  <c r="I15" i="25"/>
  <c r="I34" i="24"/>
  <c r="I33" i="24"/>
  <c r="I30" i="24"/>
  <c r="I29" i="24"/>
  <c r="I22" i="24"/>
  <c r="I21" i="24"/>
  <c r="I15" i="24"/>
  <c r="I34" i="23"/>
  <c r="I33" i="23"/>
  <c r="I30" i="23"/>
  <c r="I29" i="23"/>
  <c r="I22" i="23"/>
  <c r="I21" i="23"/>
  <c r="I15" i="23"/>
  <c r="I34" i="22"/>
  <c r="I33" i="22"/>
  <c r="I30" i="22"/>
  <c r="I29" i="22"/>
  <c r="I22" i="22"/>
  <c r="I21" i="22"/>
  <c r="I15" i="22"/>
  <c r="I34" i="21"/>
  <c r="I33" i="21"/>
  <c r="I30" i="21"/>
  <c r="I29" i="21"/>
  <c r="I22" i="21"/>
  <c r="I21" i="21"/>
  <c r="I15" i="21"/>
  <c r="I34" i="20"/>
  <c r="I33" i="20"/>
  <c r="I30" i="20"/>
  <c r="I29" i="20"/>
  <c r="I22" i="20"/>
  <c r="I21" i="20"/>
  <c r="I15" i="20"/>
  <c r="I34" i="19"/>
  <c r="I33" i="19"/>
  <c r="I30" i="19"/>
  <c r="I29" i="19"/>
  <c r="I22" i="19"/>
  <c r="I21" i="19"/>
  <c r="I15" i="19"/>
  <c r="I34" i="18"/>
  <c r="I33" i="18"/>
  <c r="I30" i="18"/>
  <c r="I29" i="18"/>
  <c r="I22" i="18"/>
  <c r="I21" i="18"/>
  <c r="I15" i="18"/>
  <c r="I34" i="17"/>
  <c r="I33" i="17"/>
  <c r="I30" i="17"/>
  <c r="I29" i="17"/>
  <c r="I22" i="17"/>
  <c r="I21" i="17"/>
  <c r="I15" i="17"/>
  <c r="I34" i="16"/>
  <c r="I33" i="16"/>
  <c r="I30" i="16"/>
  <c r="I29" i="16"/>
  <c r="I22" i="16"/>
  <c r="I21" i="16"/>
  <c r="I15" i="16"/>
  <c r="I34" i="15"/>
  <c r="I33" i="15"/>
  <c r="I30" i="15"/>
  <c r="I29" i="15"/>
  <c r="I22" i="15"/>
  <c r="I21" i="15"/>
  <c r="I15" i="15"/>
  <c r="I34" i="14"/>
  <c r="I33" i="14"/>
  <c r="I30" i="14"/>
  <c r="I29" i="14"/>
  <c r="I22" i="14"/>
  <c r="I21" i="14"/>
  <c r="I15" i="14"/>
  <c r="I34" i="13"/>
  <c r="I33" i="13"/>
  <c r="I30" i="13"/>
  <c r="I29" i="13"/>
  <c r="I22" i="13"/>
  <c r="I21" i="13"/>
  <c r="I15" i="13"/>
  <c r="I34" i="12"/>
  <c r="I33" i="12"/>
  <c r="I30" i="12"/>
  <c r="I29" i="12"/>
  <c r="I22" i="12"/>
  <c r="I21" i="12"/>
  <c r="I15" i="12"/>
  <c r="I34" i="11"/>
  <c r="I33" i="11"/>
  <c r="I30" i="11"/>
  <c r="I29" i="11"/>
  <c r="I22" i="11"/>
  <c r="I21" i="11"/>
  <c r="I15" i="11"/>
  <c r="I34" i="9"/>
  <c r="I33" i="9"/>
  <c r="I30" i="9"/>
  <c r="I29" i="9"/>
  <c r="I22" i="9"/>
  <c r="I21" i="9"/>
  <c r="I15" i="9"/>
  <c r="I34" i="8"/>
  <c r="I33" i="8"/>
  <c r="I30" i="8"/>
  <c r="I29" i="8"/>
  <c r="I22" i="8"/>
  <c r="I21" i="8"/>
  <c r="I15" i="8"/>
  <c r="I34" i="7"/>
  <c r="I33" i="7"/>
  <c r="I30" i="7"/>
  <c r="I29" i="7"/>
  <c r="I22" i="7"/>
  <c r="I21" i="7"/>
  <c r="I15" i="7"/>
  <c r="I34" i="6"/>
  <c r="I33" i="6"/>
  <c r="I30" i="6"/>
  <c r="I29" i="6"/>
  <c r="I22" i="6"/>
  <c r="I21" i="6"/>
  <c r="I15" i="6"/>
  <c r="I34" i="5"/>
  <c r="I33" i="5"/>
  <c r="I30" i="5"/>
  <c r="I29" i="5"/>
  <c r="I22" i="5"/>
  <c r="I21" i="5"/>
  <c r="I15" i="5"/>
  <c r="I34" i="4"/>
  <c r="I33" i="4"/>
  <c r="I30" i="4"/>
  <c r="I29" i="4"/>
  <c r="I22" i="4"/>
  <c r="I21" i="4"/>
  <c r="I15" i="4"/>
  <c r="I28" i="36"/>
  <c r="I11" i="36"/>
  <c r="I7" i="36"/>
  <c r="I28" i="34"/>
  <c r="I11" i="34"/>
  <c r="I7" i="34"/>
  <c r="I28" i="33"/>
  <c r="I11" i="33"/>
  <c r="I7" i="33"/>
  <c r="I28" i="32"/>
  <c r="I11" i="32"/>
  <c r="I7" i="32"/>
  <c r="I28" i="31"/>
  <c r="I11" i="31"/>
  <c r="I7" i="31"/>
  <c r="I28" i="30"/>
  <c r="I11" i="30"/>
  <c r="I7" i="30"/>
  <c r="I28" i="29"/>
  <c r="I11" i="29"/>
  <c r="I7" i="29"/>
  <c r="I28" i="28"/>
  <c r="I11" i="28"/>
  <c r="I7" i="28"/>
  <c r="I28" i="35"/>
  <c r="I11" i="35"/>
  <c r="I7" i="35"/>
  <c r="I28" i="27"/>
  <c r="I11" i="27"/>
  <c r="I7" i="27"/>
  <c r="I28" i="10"/>
  <c r="I11" i="10"/>
  <c r="I7" i="10"/>
  <c r="I28" i="26"/>
  <c r="I11" i="26"/>
  <c r="I7" i="26"/>
  <c r="I28" i="25"/>
  <c r="I11" i="25"/>
  <c r="I7" i="25"/>
  <c r="I28" i="24"/>
  <c r="I11" i="24"/>
  <c r="I7" i="24"/>
  <c r="I28" i="23"/>
  <c r="I11" i="23"/>
  <c r="I7" i="23"/>
  <c r="I28" i="22"/>
  <c r="I11" i="22"/>
  <c r="I7" i="22"/>
  <c r="I28" i="21"/>
  <c r="I11" i="21"/>
  <c r="I7" i="21"/>
  <c r="I28" i="20"/>
  <c r="I11" i="20"/>
  <c r="I7" i="20"/>
  <c r="I28" i="19"/>
  <c r="I11" i="19"/>
  <c r="I7" i="19"/>
  <c r="I28" i="18"/>
  <c r="I11" i="18"/>
  <c r="I7" i="18"/>
  <c r="I28" i="17"/>
  <c r="I11" i="17"/>
  <c r="I7" i="17"/>
  <c r="I28" i="16"/>
  <c r="I11" i="16"/>
  <c r="I7" i="16"/>
  <c r="I28" i="15"/>
  <c r="I11" i="15"/>
  <c r="I7" i="15"/>
  <c r="I28" i="14"/>
  <c r="I11" i="14"/>
  <c r="I7" i="14"/>
  <c r="I28" i="13"/>
  <c r="I11" i="13"/>
  <c r="I7" i="13"/>
  <c r="I28" i="12"/>
  <c r="I11" i="12"/>
  <c r="I7" i="12"/>
  <c r="I28" i="11"/>
  <c r="I11" i="11"/>
  <c r="I7" i="11"/>
  <c r="I28" i="9"/>
  <c r="I11" i="9"/>
  <c r="I7" i="9"/>
  <c r="I28" i="8"/>
  <c r="I11" i="8"/>
  <c r="I7" i="8"/>
  <c r="I28" i="7"/>
  <c r="I11" i="7"/>
  <c r="I7" i="7"/>
  <c r="I28" i="6"/>
  <c r="I11" i="6"/>
  <c r="I7" i="6"/>
  <c r="I28" i="5"/>
  <c r="I11" i="5"/>
  <c r="I7" i="5"/>
  <c r="I28" i="4"/>
  <c r="I11" i="4"/>
  <c r="I7" i="4"/>
  <c r="I6" i="36"/>
  <c r="I6" i="34"/>
  <c r="I6" i="33"/>
  <c r="I6" i="32"/>
  <c r="I6" i="31"/>
  <c r="I6" i="30"/>
  <c r="I6" i="29"/>
  <c r="I6" i="28"/>
  <c r="I6" i="35"/>
  <c r="I6" i="27"/>
  <c r="I6" i="10"/>
  <c r="I6" i="26"/>
  <c r="I6" i="25"/>
  <c r="I6" i="24"/>
  <c r="I6" i="23"/>
  <c r="I6" i="22"/>
  <c r="I6" i="21"/>
  <c r="I6" i="20"/>
  <c r="I6" i="19"/>
  <c r="I6" i="18"/>
  <c r="I6" i="17"/>
  <c r="I6" i="16"/>
  <c r="I6" i="15"/>
  <c r="I6" i="14"/>
  <c r="I6" i="13"/>
  <c r="I6" i="12"/>
  <c r="I6" i="11"/>
  <c r="I6" i="9"/>
  <c r="I6" i="8"/>
  <c r="I6" i="7"/>
  <c r="I6" i="6"/>
  <c r="I6" i="5"/>
  <c r="H31" i="36"/>
  <c r="H31" i="34"/>
  <c r="H31" i="33"/>
  <c r="H31" i="32"/>
  <c r="H31" i="31"/>
  <c r="H31" i="30"/>
  <c r="H31" i="29"/>
  <c r="H31" i="28"/>
  <c r="H31" i="35"/>
  <c r="H31" i="27"/>
  <c r="H31" i="10"/>
  <c r="H31" i="26"/>
  <c r="H31" i="25"/>
  <c r="H31" i="24"/>
  <c r="H31" i="23"/>
  <c r="H31" i="22"/>
  <c r="H31" i="21"/>
  <c r="H31" i="20"/>
  <c r="H31" i="19"/>
  <c r="H31" i="18"/>
  <c r="H31" i="17"/>
  <c r="H31" i="16"/>
  <c r="H31" i="15"/>
  <c r="H31" i="14"/>
  <c r="H31" i="13"/>
  <c r="H31" i="12"/>
  <c r="H31" i="11"/>
  <c r="H31" i="9"/>
  <c r="H31" i="8"/>
  <c r="H31" i="7"/>
  <c r="H31" i="6"/>
  <c r="H31" i="5"/>
  <c r="H31" i="4"/>
  <c r="H16" i="36"/>
  <c r="H16" i="34"/>
  <c r="H16" i="33"/>
  <c r="H16" i="32"/>
  <c r="H16" i="31"/>
  <c r="H16" i="30"/>
  <c r="H16" i="29"/>
  <c r="H16" i="28"/>
  <c r="H16" i="35"/>
  <c r="H16" i="27"/>
  <c r="H16" i="10"/>
  <c r="H16" i="26"/>
  <c r="H16" i="25"/>
  <c r="H16" i="24"/>
  <c r="H16" i="23"/>
  <c r="H16" i="22"/>
  <c r="H16" i="21"/>
  <c r="H16" i="20"/>
  <c r="H16" i="19"/>
  <c r="H16" i="18"/>
  <c r="H16" i="17"/>
  <c r="H16" i="16"/>
  <c r="H16" i="15"/>
  <c r="H16" i="14"/>
  <c r="H16" i="13"/>
  <c r="H16" i="12"/>
  <c r="H16" i="11"/>
  <c r="H16" i="9"/>
  <c r="H16" i="8"/>
  <c r="H16" i="7"/>
  <c r="H16" i="6"/>
  <c r="H16" i="5"/>
  <c r="H16" i="4"/>
  <c r="H34" i="36"/>
  <c r="H33" i="36"/>
  <c r="H30" i="36"/>
  <c r="H29" i="36"/>
  <c r="H22" i="36"/>
  <c r="H21" i="36"/>
  <c r="H15" i="36"/>
  <c r="H34" i="34"/>
  <c r="H33" i="34"/>
  <c r="H30" i="34"/>
  <c r="H29" i="34"/>
  <c r="H22" i="34"/>
  <c r="H21" i="34"/>
  <c r="H15" i="34"/>
  <c r="H34" i="33"/>
  <c r="H33" i="33"/>
  <c r="H30" i="33"/>
  <c r="H29" i="33"/>
  <c r="H22" i="33"/>
  <c r="H21" i="33"/>
  <c r="H15" i="33"/>
  <c r="H34" i="32"/>
  <c r="H33" i="32"/>
  <c r="H30" i="32"/>
  <c r="H29" i="32"/>
  <c r="H22" i="32"/>
  <c r="H21" i="32"/>
  <c r="H15" i="32"/>
  <c r="H34" i="31"/>
  <c r="H33" i="31"/>
  <c r="H30" i="31"/>
  <c r="H29" i="31"/>
  <c r="H22" i="31"/>
  <c r="H21" i="31"/>
  <c r="H15" i="31"/>
  <c r="H34" i="30"/>
  <c r="H33" i="30"/>
  <c r="H30" i="30"/>
  <c r="H29" i="30"/>
  <c r="H22" i="30"/>
  <c r="H21" i="30"/>
  <c r="H15" i="30"/>
  <c r="H34" i="29"/>
  <c r="H33" i="29"/>
  <c r="H30" i="29"/>
  <c r="H29" i="29"/>
  <c r="H22" i="29"/>
  <c r="H21" i="29"/>
  <c r="H15" i="29"/>
  <c r="H34" i="28"/>
  <c r="H33" i="28"/>
  <c r="H30" i="28"/>
  <c r="H29" i="28"/>
  <c r="H22" i="28"/>
  <c r="H21" i="28"/>
  <c r="H15" i="28"/>
  <c r="H34" i="35"/>
  <c r="H33" i="35"/>
  <c r="H30" i="35"/>
  <c r="H29" i="35"/>
  <c r="H22" i="35"/>
  <c r="H21" i="35"/>
  <c r="H15" i="35"/>
  <c r="H34" i="27"/>
  <c r="H33" i="27"/>
  <c r="H30" i="27"/>
  <c r="H29" i="27"/>
  <c r="H22" i="27"/>
  <c r="H21" i="27"/>
  <c r="H15" i="27"/>
  <c r="H34" i="10"/>
  <c r="H33" i="10"/>
  <c r="H30" i="10"/>
  <c r="H29" i="10"/>
  <c r="H22" i="10"/>
  <c r="H21" i="10"/>
  <c r="H15" i="10"/>
  <c r="H34" i="26"/>
  <c r="H33" i="26"/>
  <c r="H30" i="26"/>
  <c r="H29" i="26"/>
  <c r="H22" i="26"/>
  <c r="H21" i="26"/>
  <c r="H15" i="26"/>
  <c r="H34" i="25"/>
  <c r="H33" i="25"/>
  <c r="H30" i="25"/>
  <c r="H29" i="25"/>
  <c r="H22" i="25"/>
  <c r="H21" i="25"/>
  <c r="H15" i="25"/>
  <c r="H34" i="24"/>
  <c r="H33" i="24"/>
  <c r="H30" i="24"/>
  <c r="H29" i="24"/>
  <c r="H22" i="24"/>
  <c r="H21" i="24"/>
  <c r="H15" i="24"/>
  <c r="H34" i="23"/>
  <c r="H33" i="23"/>
  <c r="H30" i="23"/>
  <c r="H29" i="23"/>
  <c r="H22" i="23"/>
  <c r="H21" i="23"/>
  <c r="H15" i="23"/>
  <c r="H34" i="22"/>
  <c r="H33" i="22"/>
  <c r="H30" i="22"/>
  <c r="H29" i="22"/>
  <c r="H22" i="22"/>
  <c r="H21" i="22"/>
  <c r="H15" i="22"/>
  <c r="H34" i="21"/>
  <c r="H33" i="21"/>
  <c r="H30" i="21"/>
  <c r="H29" i="21"/>
  <c r="H22" i="21"/>
  <c r="H21" i="21"/>
  <c r="H15" i="21"/>
  <c r="H34" i="20"/>
  <c r="H33" i="20"/>
  <c r="H30" i="20"/>
  <c r="H29" i="20"/>
  <c r="H22" i="20"/>
  <c r="H21" i="20"/>
  <c r="H15" i="20"/>
  <c r="H34" i="19"/>
  <c r="H33" i="19"/>
  <c r="H30" i="19"/>
  <c r="H29" i="19"/>
  <c r="H22" i="19"/>
  <c r="H21" i="19"/>
  <c r="H15" i="19"/>
  <c r="H34" i="18"/>
  <c r="H33" i="18"/>
  <c r="H30" i="18"/>
  <c r="H29" i="18"/>
  <c r="H22" i="18"/>
  <c r="H21" i="18"/>
  <c r="H15" i="18"/>
  <c r="H34" i="17"/>
  <c r="H33" i="17"/>
  <c r="H30" i="17"/>
  <c r="H29" i="17"/>
  <c r="H22" i="17"/>
  <c r="H21" i="17"/>
  <c r="H15" i="17"/>
  <c r="H34" i="16"/>
  <c r="H33" i="16"/>
  <c r="H30" i="16"/>
  <c r="H29" i="16"/>
  <c r="H22" i="16"/>
  <c r="H21" i="16"/>
  <c r="H15" i="16"/>
  <c r="H34" i="15"/>
  <c r="H33" i="15"/>
  <c r="H30" i="15"/>
  <c r="H29" i="15"/>
  <c r="H22" i="15"/>
  <c r="H21" i="15"/>
  <c r="H15" i="15"/>
  <c r="H34" i="14"/>
  <c r="H33" i="14"/>
  <c r="H30" i="14"/>
  <c r="H29" i="14"/>
  <c r="H22" i="14"/>
  <c r="H21" i="14"/>
  <c r="H15" i="14"/>
  <c r="H34" i="13"/>
  <c r="H33" i="13"/>
  <c r="H30" i="13"/>
  <c r="H29" i="13"/>
  <c r="H22" i="13"/>
  <c r="H21" i="13"/>
  <c r="H15" i="13"/>
  <c r="H34" i="12"/>
  <c r="H33" i="12"/>
  <c r="H30" i="12"/>
  <c r="H29" i="12"/>
  <c r="H22" i="12"/>
  <c r="H21" i="12"/>
  <c r="H15" i="12"/>
  <c r="H34" i="11"/>
  <c r="H33" i="11"/>
  <c r="H30" i="11"/>
  <c r="H29" i="11"/>
  <c r="H22" i="11"/>
  <c r="H21" i="11"/>
  <c r="H15" i="11"/>
  <c r="H34" i="9"/>
  <c r="H33" i="9"/>
  <c r="H30" i="9"/>
  <c r="H29" i="9"/>
  <c r="H22" i="9"/>
  <c r="H21" i="9"/>
  <c r="H15" i="9"/>
  <c r="H34" i="8"/>
  <c r="H33" i="8"/>
  <c r="H30" i="8"/>
  <c r="H29" i="8"/>
  <c r="H22" i="8"/>
  <c r="H21" i="8"/>
  <c r="H15" i="8"/>
  <c r="H34" i="7"/>
  <c r="H33" i="7"/>
  <c r="H30" i="7"/>
  <c r="H29" i="7"/>
  <c r="H22" i="7"/>
  <c r="H21" i="7"/>
  <c r="H15" i="7"/>
  <c r="H34" i="6"/>
  <c r="H33" i="6"/>
  <c r="H30" i="6"/>
  <c r="H29" i="6"/>
  <c r="H22" i="6"/>
  <c r="H21" i="6"/>
  <c r="H15" i="6"/>
  <c r="H34" i="5"/>
  <c r="H33" i="5"/>
  <c r="H30" i="5"/>
  <c r="H29" i="5"/>
  <c r="H22" i="5"/>
  <c r="H21" i="5"/>
  <c r="H15" i="5"/>
  <c r="H34" i="4"/>
  <c r="H33" i="4"/>
  <c r="H30" i="4"/>
  <c r="H29" i="4"/>
  <c r="H22" i="4"/>
  <c r="H21" i="4"/>
  <c r="H15" i="4"/>
  <c r="H28" i="36"/>
  <c r="H11" i="36"/>
  <c r="H7" i="36"/>
  <c r="H28" i="34"/>
  <c r="H11" i="34"/>
  <c r="H7" i="34"/>
  <c r="H28" i="33"/>
  <c r="H11" i="33"/>
  <c r="H7" i="33"/>
  <c r="H28" i="32"/>
  <c r="H11" i="32"/>
  <c r="H7" i="32"/>
  <c r="H28" i="31"/>
  <c r="H11" i="31"/>
  <c r="H7" i="31"/>
  <c r="H28" i="30"/>
  <c r="H11" i="30"/>
  <c r="H7" i="30"/>
  <c r="H28" i="29"/>
  <c r="H11" i="29"/>
  <c r="H7" i="29"/>
  <c r="H28" i="28"/>
  <c r="H11" i="28"/>
  <c r="H7" i="28"/>
  <c r="H28" i="35"/>
  <c r="H11" i="35"/>
  <c r="H7" i="35"/>
  <c r="H28" i="27"/>
  <c r="H11" i="27"/>
  <c r="H7" i="27"/>
  <c r="H28" i="10"/>
  <c r="H11" i="10"/>
  <c r="H7" i="10"/>
  <c r="H28" i="26"/>
  <c r="H11" i="26"/>
  <c r="H7" i="26"/>
  <c r="H28" i="25"/>
  <c r="H11" i="25"/>
  <c r="H7" i="25"/>
  <c r="H28" i="24"/>
  <c r="H11" i="24"/>
  <c r="H7" i="24"/>
  <c r="H28" i="23"/>
  <c r="H11" i="23"/>
  <c r="H7" i="23"/>
  <c r="H28" i="22"/>
  <c r="H11" i="22"/>
  <c r="H7" i="22"/>
  <c r="H28" i="21"/>
  <c r="H11" i="21"/>
  <c r="H7" i="21"/>
  <c r="H28" i="20"/>
  <c r="H11" i="20"/>
  <c r="H7" i="20"/>
  <c r="H28" i="19"/>
  <c r="H11" i="19"/>
  <c r="H7" i="19"/>
  <c r="H28" i="18"/>
  <c r="H11" i="18"/>
  <c r="H7" i="18"/>
  <c r="H28" i="17"/>
  <c r="H11" i="17"/>
  <c r="H7" i="17"/>
  <c r="H28" i="16"/>
  <c r="H11" i="16"/>
  <c r="H7" i="16"/>
  <c r="H28" i="15"/>
  <c r="H11" i="15"/>
  <c r="H7" i="15"/>
  <c r="H28" i="14"/>
  <c r="H11" i="14"/>
  <c r="H7" i="14"/>
  <c r="H28" i="13"/>
  <c r="H11" i="13"/>
  <c r="H7" i="13"/>
  <c r="H28" i="12"/>
  <c r="H11" i="12"/>
  <c r="H7" i="12"/>
  <c r="H28" i="11"/>
  <c r="H11" i="11"/>
  <c r="H7" i="11"/>
  <c r="H28" i="9"/>
  <c r="H11" i="9"/>
  <c r="H7" i="9"/>
  <c r="H28" i="8"/>
  <c r="H11" i="8"/>
  <c r="H7" i="8"/>
  <c r="H28" i="7"/>
  <c r="H11" i="7"/>
  <c r="H7" i="7"/>
  <c r="H28" i="6"/>
  <c r="H11" i="6"/>
  <c r="H7" i="6"/>
  <c r="H28" i="5"/>
  <c r="H11" i="5"/>
  <c r="H7" i="5"/>
  <c r="H28" i="4"/>
  <c r="H11" i="4"/>
  <c r="H7" i="4"/>
  <c r="H6" i="36"/>
  <c r="H6" i="34"/>
  <c r="H6" i="33"/>
  <c r="H6" i="32"/>
  <c r="H6" i="31"/>
  <c r="H6" i="30"/>
  <c r="H6" i="29"/>
  <c r="H6" i="28"/>
  <c r="H6" i="35"/>
  <c r="H6" i="27"/>
  <c r="H6" i="10"/>
  <c r="H6" i="26"/>
  <c r="H6" i="25"/>
  <c r="H6" i="24"/>
  <c r="H6" i="23"/>
  <c r="H6" i="22"/>
  <c r="H6" i="21"/>
  <c r="H6" i="20"/>
  <c r="H6" i="19"/>
  <c r="H6" i="18"/>
  <c r="H6" i="17"/>
  <c r="H6" i="16"/>
  <c r="H6" i="15"/>
  <c r="H6" i="14"/>
  <c r="H6" i="13"/>
  <c r="H6" i="12"/>
  <c r="H6" i="11"/>
  <c r="H6" i="9"/>
  <c r="H6" i="8"/>
  <c r="H6" i="7"/>
  <c r="H6" i="6"/>
  <c r="H6" i="5"/>
  <c r="G31" i="36"/>
  <c r="G31" i="34"/>
  <c r="G31" i="33"/>
  <c r="G31" i="32"/>
  <c r="G31" i="31"/>
  <c r="G31" i="30"/>
  <c r="G31" i="29"/>
  <c r="G31" i="28"/>
  <c r="G31" i="35"/>
  <c r="G31" i="27"/>
  <c r="G31" i="10"/>
  <c r="G31" i="26"/>
  <c r="G31" i="25"/>
  <c r="G31" i="24"/>
  <c r="G31" i="23"/>
  <c r="G31" i="22"/>
  <c r="G31" i="21"/>
  <c r="G31" i="20"/>
  <c r="G31" i="19"/>
  <c r="G31" i="18"/>
  <c r="G31" i="17"/>
  <c r="G31" i="16"/>
  <c r="G31" i="15"/>
  <c r="G31" i="14"/>
  <c r="G31" i="13"/>
  <c r="G31" i="12"/>
  <c r="G31" i="11"/>
  <c r="G31" i="9"/>
  <c r="G31" i="8"/>
  <c r="G31" i="7"/>
  <c r="G31" i="6"/>
  <c r="G31" i="5"/>
  <c r="G31" i="4"/>
  <c r="G16" i="36"/>
  <c r="G16" i="34"/>
  <c r="G16" i="33"/>
  <c r="G16" i="32"/>
  <c r="G16" i="31"/>
  <c r="G16" i="30"/>
  <c r="G16" i="29"/>
  <c r="G16" i="28"/>
  <c r="G16" i="35"/>
  <c r="G16" i="27"/>
  <c r="G16" i="10"/>
  <c r="G16" i="26"/>
  <c r="G16" i="25"/>
  <c r="G16" i="24"/>
  <c r="G16" i="23"/>
  <c r="G16" i="22"/>
  <c r="G16" i="21"/>
  <c r="G16" i="20"/>
  <c r="G16" i="19"/>
  <c r="G16" i="18"/>
  <c r="G16" i="17"/>
  <c r="G16" i="16"/>
  <c r="G16" i="15"/>
  <c r="G16" i="14"/>
  <c r="G16" i="13"/>
  <c r="G16" i="12"/>
  <c r="G16" i="11"/>
  <c r="G16" i="9"/>
  <c r="G16" i="8"/>
  <c r="G16" i="7"/>
  <c r="G16" i="6"/>
  <c r="G16" i="5"/>
  <c r="G16" i="4"/>
  <c r="G34" i="36"/>
  <c r="G33" i="36"/>
  <c r="G30" i="36"/>
  <c r="G29" i="36"/>
  <c r="G22" i="36"/>
  <c r="G21" i="36"/>
  <c r="G15" i="36"/>
  <c r="G34" i="34"/>
  <c r="G33" i="34"/>
  <c r="G30" i="34"/>
  <c r="G29" i="34"/>
  <c r="G22" i="34"/>
  <c r="G21" i="34"/>
  <c r="G15" i="34"/>
  <c r="G34" i="33"/>
  <c r="G33" i="33"/>
  <c r="G30" i="33"/>
  <c r="G29" i="33"/>
  <c r="G22" i="33"/>
  <c r="G21" i="33"/>
  <c r="G15" i="33"/>
  <c r="G34" i="32"/>
  <c r="G33" i="32"/>
  <c r="G30" i="32"/>
  <c r="G29" i="32"/>
  <c r="G22" i="32"/>
  <c r="G21" i="32"/>
  <c r="G15" i="32"/>
  <c r="G34" i="31"/>
  <c r="G33" i="31"/>
  <c r="G30" i="31"/>
  <c r="G29" i="31"/>
  <c r="G22" i="31"/>
  <c r="G21" i="31"/>
  <c r="G15" i="31"/>
  <c r="G34" i="30"/>
  <c r="G33" i="30"/>
  <c r="G30" i="30"/>
  <c r="G29" i="30"/>
  <c r="G22" i="30"/>
  <c r="G21" i="30"/>
  <c r="G15" i="30"/>
  <c r="G34" i="29"/>
  <c r="G33" i="29"/>
  <c r="G30" i="29"/>
  <c r="G29" i="29"/>
  <c r="G22" i="29"/>
  <c r="G21" i="29"/>
  <c r="G15" i="29"/>
  <c r="G34" i="28"/>
  <c r="G33" i="28"/>
  <c r="G30" i="28"/>
  <c r="G29" i="28"/>
  <c r="G22" i="28"/>
  <c r="G21" i="28"/>
  <c r="G15" i="28"/>
  <c r="G34" i="35"/>
  <c r="G33" i="35"/>
  <c r="G30" i="35"/>
  <c r="G29" i="35"/>
  <c r="G22" i="35"/>
  <c r="G21" i="35"/>
  <c r="G15" i="35"/>
  <c r="G34" i="27"/>
  <c r="G33" i="27"/>
  <c r="G30" i="27"/>
  <c r="G29" i="27"/>
  <c r="G22" i="27"/>
  <c r="G21" i="27"/>
  <c r="G15" i="27"/>
  <c r="G34" i="10"/>
  <c r="G33" i="10"/>
  <c r="G30" i="10"/>
  <c r="G29" i="10"/>
  <c r="G22" i="10"/>
  <c r="G21" i="10"/>
  <c r="G15" i="10"/>
  <c r="G34" i="26"/>
  <c r="G33" i="26"/>
  <c r="G30" i="26"/>
  <c r="G29" i="26"/>
  <c r="G22" i="26"/>
  <c r="G21" i="26"/>
  <c r="G15" i="26"/>
  <c r="G34" i="25"/>
  <c r="G33" i="25"/>
  <c r="G30" i="25"/>
  <c r="G29" i="25"/>
  <c r="G22" i="25"/>
  <c r="G21" i="25"/>
  <c r="G15" i="25"/>
  <c r="G34" i="24"/>
  <c r="G33" i="24"/>
  <c r="G30" i="24"/>
  <c r="G29" i="24"/>
  <c r="G22" i="24"/>
  <c r="G21" i="24"/>
  <c r="G15" i="24"/>
  <c r="G34" i="23"/>
  <c r="G33" i="23"/>
  <c r="G30" i="23"/>
  <c r="G29" i="23"/>
  <c r="G22" i="23"/>
  <c r="G21" i="23"/>
  <c r="G15" i="23"/>
  <c r="G34" i="22"/>
  <c r="G33" i="22"/>
  <c r="G30" i="22"/>
  <c r="G29" i="22"/>
  <c r="G22" i="22"/>
  <c r="G21" i="22"/>
  <c r="G15" i="22"/>
  <c r="G34" i="21"/>
  <c r="G33" i="21"/>
  <c r="G30" i="21"/>
  <c r="G29" i="21"/>
  <c r="G22" i="21"/>
  <c r="G21" i="21"/>
  <c r="G15" i="21"/>
  <c r="G34" i="20"/>
  <c r="G33" i="20"/>
  <c r="G30" i="20"/>
  <c r="G29" i="20"/>
  <c r="G22" i="20"/>
  <c r="G21" i="20"/>
  <c r="G15" i="20"/>
  <c r="G34" i="19"/>
  <c r="G33" i="19"/>
  <c r="G30" i="19"/>
  <c r="G29" i="19"/>
  <c r="G22" i="19"/>
  <c r="G21" i="19"/>
  <c r="G15" i="19"/>
  <c r="G34" i="18"/>
  <c r="G33" i="18"/>
  <c r="G30" i="18"/>
  <c r="G29" i="18"/>
  <c r="G22" i="18"/>
  <c r="G21" i="18"/>
  <c r="G15" i="18"/>
  <c r="G34" i="17"/>
  <c r="G33" i="17"/>
  <c r="G30" i="17"/>
  <c r="G29" i="17"/>
  <c r="G22" i="17"/>
  <c r="G21" i="17"/>
  <c r="G15" i="17"/>
  <c r="G34" i="16"/>
  <c r="G33" i="16"/>
  <c r="G30" i="16"/>
  <c r="G29" i="16"/>
  <c r="G22" i="16"/>
  <c r="G21" i="16"/>
  <c r="G15" i="16"/>
  <c r="G34" i="15"/>
  <c r="G33" i="15"/>
  <c r="G30" i="15"/>
  <c r="G29" i="15"/>
  <c r="G22" i="15"/>
  <c r="G21" i="15"/>
  <c r="G15" i="15"/>
  <c r="G34" i="14"/>
  <c r="G33" i="14"/>
  <c r="G30" i="14"/>
  <c r="G29" i="14"/>
  <c r="G22" i="14"/>
  <c r="G21" i="14"/>
  <c r="G15" i="14"/>
  <c r="G34" i="13"/>
  <c r="G33" i="13"/>
  <c r="G30" i="13"/>
  <c r="G29" i="13"/>
  <c r="G22" i="13"/>
  <c r="G21" i="13"/>
  <c r="G15" i="13"/>
  <c r="G34" i="12"/>
  <c r="G33" i="12"/>
  <c r="G30" i="12"/>
  <c r="G29" i="12"/>
  <c r="G22" i="12"/>
  <c r="G21" i="12"/>
  <c r="G15" i="12"/>
  <c r="G34" i="11"/>
  <c r="G33" i="11"/>
  <c r="G30" i="11"/>
  <c r="G29" i="11"/>
  <c r="G22" i="11"/>
  <c r="G21" i="11"/>
  <c r="G15" i="11"/>
  <c r="G34" i="9"/>
  <c r="G33" i="9"/>
  <c r="G30" i="9"/>
  <c r="G29" i="9"/>
  <c r="G22" i="9"/>
  <c r="G21" i="9"/>
  <c r="G15" i="9"/>
  <c r="G34" i="8"/>
  <c r="G33" i="8"/>
  <c r="G30" i="8"/>
  <c r="G29" i="8"/>
  <c r="G22" i="8"/>
  <c r="G21" i="8"/>
  <c r="G15" i="8"/>
  <c r="G34" i="7"/>
  <c r="G33" i="7"/>
  <c r="G30" i="7"/>
  <c r="G29" i="7"/>
  <c r="G22" i="7"/>
  <c r="G21" i="7"/>
  <c r="G15" i="7"/>
  <c r="G34" i="6"/>
  <c r="G33" i="6"/>
  <c r="G30" i="6"/>
  <c r="G29" i="6"/>
  <c r="G22" i="6"/>
  <c r="G21" i="6"/>
  <c r="G15" i="6"/>
  <c r="G34" i="5"/>
  <c r="G33" i="5"/>
  <c r="G30" i="5"/>
  <c r="G29" i="5"/>
  <c r="G22" i="5"/>
  <c r="G21" i="5"/>
  <c r="G15" i="5"/>
  <c r="G34" i="4"/>
  <c r="G33" i="4"/>
  <c r="G30" i="4"/>
  <c r="G29" i="4"/>
  <c r="G22" i="4"/>
  <c r="G21" i="4"/>
  <c r="G15" i="4"/>
  <c r="G28" i="36"/>
  <c r="G11" i="36"/>
  <c r="G7" i="36"/>
  <c r="G28" i="34"/>
  <c r="G11" i="34"/>
  <c r="G7" i="34"/>
  <c r="G28" i="33"/>
  <c r="G11" i="33"/>
  <c r="G7" i="33"/>
  <c r="G28" i="32"/>
  <c r="G11" i="32"/>
  <c r="G7" i="32"/>
  <c r="G28" i="31"/>
  <c r="G11" i="31"/>
  <c r="G7" i="31"/>
  <c r="G28" i="30"/>
  <c r="G11" i="30"/>
  <c r="G7" i="30"/>
  <c r="G28" i="29"/>
  <c r="G11" i="29"/>
  <c r="G7" i="29"/>
  <c r="G28" i="28"/>
  <c r="G11" i="28"/>
  <c r="G7" i="28"/>
  <c r="G28" i="35"/>
  <c r="G11" i="35"/>
  <c r="G7" i="35"/>
  <c r="G28" i="27"/>
  <c r="G11" i="27"/>
  <c r="G7" i="27"/>
  <c r="G28" i="10"/>
  <c r="G11" i="10"/>
  <c r="G7" i="10"/>
  <c r="G28" i="26"/>
  <c r="G11" i="26"/>
  <c r="G7" i="26"/>
  <c r="G28" i="25"/>
  <c r="G11" i="25"/>
  <c r="G7" i="25"/>
  <c r="G28" i="24"/>
  <c r="G11" i="24"/>
  <c r="G7" i="24"/>
  <c r="G28" i="23"/>
  <c r="G11" i="23"/>
  <c r="G7" i="23"/>
  <c r="G28" i="22"/>
  <c r="G11" i="22"/>
  <c r="G7" i="22"/>
  <c r="G28" i="21"/>
  <c r="G11" i="21"/>
  <c r="G7" i="21"/>
  <c r="G28" i="20"/>
  <c r="G11" i="20"/>
  <c r="G7" i="20"/>
  <c r="G28" i="19"/>
  <c r="G11" i="19"/>
  <c r="G7" i="19"/>
  <c r="G28" i="18"/>
  <c r="G11" i="18"/>
  <c r="G7" i="18"/>
  <c r="G28" i="17"/>
  <c r="G11" i="17"/>
  <c r="G7" i="17"/>
  <c r="G28" i="16"/>
  <c r="G11" i="16"/>
  <c r="G7" i="16"/>
  <c r="G28" i="15"/>
  <c r="G11" i="15"/>
  <c r="G7" i="15"/>
  <c r="G28" i="14"/>
  <c r="G11" i="14"/>
  <c r="G7" i="14"/>
  <c r="G28" i="13"/>
  <c r="G11" i="13"/>
  <c r="G7" i="13"/>
  <c r="G28" i="12"/>
  <c r="G11" i="12"/>
  <c r="G7" i="12"/>
  <c r="G28" i="11"/>
  <c r="G11" i="11"/>
  <c r="G7" i="11"/>
  <c r="G28" i="9"/>
  <c r="G11" i="9"/>
  <c r="G7" i="9"/>
  <c r="G28" i="8"/>
  <c r="G11" i="8"/>
  <c r="G7" i="8"/>
  <c r="G28" i="7"/>
  <c r="G11" i="7"/>
  <c r="G7" i="7"/>
  <c r="G28" i="6"/>
  <c r="G11" i="6"/>
  <c r="G7" i="6"/>
  <c r="G28" i="5"/>
  <c r="G11" i="5"/>
  <c r="G7" i="5"/>
  <c r="G28" i="4"/>
  <c r="G11" i="4"/>
  <c r="G7" i="4"/>
  <c r="G6" i="36"/>
  <c r="G6" i="34"/>
  <c r="G6" i="33"/>
  <c r="G6" i="32"/>
  <c r="G6" i="31"/>
  <c r="G6" i="30"/>
  <c r="G6" i="29"/>
  <c r="G6" i="28"/>
  <c r="G6" i="35"/>
  <c r="G6" i="27"/>
  <c r="G6" i="10"/>
  <c r="G6" i="26"/>
  <c r="G6" i="25"/>
  <c r="G6" i="24"/>
  <c r="G6" i="23"/>
  <c r="G6" i="22"/>
  <c r="G6" i="21"/>
  <c r="G6" i="20"/>
  <c r="G6" i="19"/>
  <c r="G6" i="18"/>
  <c r="G6" i="17"/>
  <c r="G6" i="16"/>
  <c r="G6" i="15"/>
  <c r="G6" i="14"/>
  <c r="G6" i="13"/>
  <c r="G6" i="12"/>
  <c r="G6" i="11"/>
  <c r="G6" i="9"/>
  <c r="G6" i="8"/>
  <c r="G6" i="7"/>
  <c r="G6" i="6"/>
  <c r="G6" i="5"/>
  <c r="F31" i="36"/>
  <c r="F31" i="34"/>
  <c r="F31" i="33"/>
  <c r="F31" i="32"/>
  <c r="F31" i="31"/>
  <c r="F31" i="30"/>
  <c r="F31" i="29"/>
  <c r="F31" i="28"/>
  <c r="F31" i="35"/>
  <c r="F31" i="27"/>
  <c r="F31" i="10"/>
  <c r="F31" i="26"/>
  <c r="F31" i="25"/>
  <c r="F31" i="24"/>
  <c r="F31" i="23"/>
  <c r="F31" i="22"/>
  <c r="F31" i="21"/>
  <c r="F31" i="20"/>
  <c r="F31" i="19"/>
  <c r="F31" i="18"/>
  <c r="F31" i="17"/>
  <c r="F31" i="16"/>
  <c r="F31" i="15"/>
  <c r="F31" i="14"/>
  <c r="F31" i="13"/>
  <c r="F31" i="12"/>
  <c r="F31" i="11"/>
  <c r="F31" i="9"/>
  <c r="F31" i="8"/>
  <c r="F31" i="7"/>
  <c r="F31" i="6"/>
  <c r="F31" i="5"/>
  <c r="F31" i="4"/>
  <c r="F16" i="36"/>
  <c r="F16" i="34"/>
  <c r="F16" i="33"/>
  <c r="F16" i="32"/>
  <c r="F16" i="31"/>
  <c r="F16" i="30"/>
  <c r="F16" i="29"/>
  <c r="F16" i="28"/>
  <c r="F16" i="35"/>
  <c r="F16" i="27"/>
  <c r="F16" i="10"/>
  <c r="F16" i="26"/>
  <c r="F16" i="25"/>
  <c r="F16" i="24"/>
  <c r="F16" i="23"/>
  <c r="F16" i="22"/>
  <c r="F16" i="21"/>
  <c r="F16" i="20"/>
  <c r="F16" i="19"/>
  <c r="F16" i="18"/>
  <c r="F16" i="17"/>
  <c r="F16" i="16"/>
  <c r="F16" i="15"/>
  <c r="F16" i="14"/>
  <c r="F16" i="13"/>
  <c r="F16" i="12"/>
  <c r="F16" i="11"/>
  <c r="F16" i="9"/>
  <c r="F16" i="8"/>
  <c r="F16" i="7"/>
  <c r="F16" i="6"/>
  <c r="F16" i="5"/>
  <c r="F16" i="4"/>
  <c r="F34" i="36"/>
  <c r="F33" i="36"/>
  <c r="F30" i="36"/>
  <c r="F29" i="36"/>
  <c r="F22" i="36"/>
  <c r="F34" i="34"/>
  <c r="F33" i="34"/>
  <c r="F30" i="34"/>
  <c r="F29" i="34"/>
  <c r="F22" i="34"/>
  <c r="F34" i="33"/>
  <c r="F33" i="33"/>
  <c r="F30" i="33"/>
  <c r="F29" i="33"/>
  <c r="F22" i="33"/>
  <c r="F34" i="32"/>
  <c r="F33" i="32"/>
  <c r="F30" i="32"/>
  <c r="F29" i="32"/>
  <c r="F22" i="32"/>
  <c r="F34" i="31"/>
  <c r="F33" i="31"/>
  <c r="F30" i="31"/>
  <c r="F29" i="31"/>
  <c r="F22" i="31"/>
  <c r="F34" i="30"/>
  <c r="F33" i="30"/>
  <c r="F30" i="30"/>
  <c r="F29" i="30"/>
  <c r="F22" i="30"/>
  <c r="F34" i="29"/>
  <c r="F33" i="29"/>
  <c r="F30" i="29"/>
  <c r="F29" i="29"/>
  <c r="F22" i="29"/>
  <c r="F34" i="28"/>
  <c r="F33" i="28"/>
  <c r="F30" i="28"/>
  <c r="F29" i="28"/>
  <c r="F22" i="28"/>
  <c r="F34" i="35"/>
  <c r="F33" i="35"/>
  <c r="F30" i="35"/>
  <c r="F29" i="35"/>
  <c r="F22" i="35"/>
  <c r="F34" i="27"/>
  <c r="F33" i="27"/>
  <c r="F30" i="27"/>
  <c r="F29" i="27"/>
  <c r="F22" i="27"/>
  <c r="F34" i="10"/>
  <c r="F33" i="10"/>
  <c r="F30" i="10"/>
  <c r="F29" i="10"/>
  <c r="F22" i="10"/>
  <c r="F34" i="26"/>
  <c r="F33" i="26"/>
  <c r="F30" i="26"/>
  <c r="F29" i="26"/>
  <c r="F22" i="26"/>
  <c r="F34" i="25"/>
  <c r="F33" i="25"/>
  <c r="F30" i="25"/>
  <c r="F29" i="25"/>
  <c r="F22" i="25"/>
  <c r="F34" i="24"/>
  <c r="F33" i="24"/>
  <c r="F30" i="24"/>
  <c r="F29" i="24"/>
  <c r="F22" i="24"/>
  <c r="F34" i="23"/>
  <c r="F33" i="23"/>
  <c r="F30" i="23"/>
  <c r="F29" i="23"/>
  <c r="F22" i="23"/>
  <c r="F34" i="22"/>
  <c r="F33" i="22"/>
  <c r="F30" i="22"/>
  <c r="F29" i="22"/>
  <c r="F22" i="22"/>
  <c r="F34" i="21"/>
  <c r="F33" i="21"/>
  <c r="F30" i="21"/>
  <c r="F29" i="21"/>
  <c r="F22" i="21"/>
  <c r="F34" i="20"/>
  <c r="F33" i="20"/>
  <c r="F30" i="20"/>
  <c r="F29" i="20"/>
  <c r="F22" i="20"/>
  <c r="F34" i="19"/>
  <c r="F33" i="19"/>
  <c r="F30" i="19"/>
  <c r="F29" i="19"/>
  <c r="F22" i="19"/>
  <c r="F34" i="18"/>
  <c r="F33" i="18"/>
  <c r="F30" i="18"/>
  <c r="F29" i="18"/>
  <c r="F22" i="18"/>
  <c r="F34" i="17"/>
  <c r="F33" i="17"/>
  <c r="F30" i="17"/>
  <c r="F29" i="17"/>
  <c r="F22" i="17"/>
  <c r="F34" i="16"/>
  <c r="F33" i="16"/>
  <c r="F30" i="16"/>
  <c r="F29" i="16"/>
  <c r="F22" i="16"/>
  <c r="F34" i="15"/>
  <c r="F33" i="15"/>
  <c r="F30" i="15"/>
  <c r="F29" i="15"/>
  <c r="F22" i="15"/>
  <c r="F34" i="14"/>
  <c r="F33" i="14"/>
  <c r="F30" i="14"/>
  <c r="F29" i="14"/>
  <c r="F22" i="14"/>
  <c r="F34" i="13"/>
  <c r="F33" i="13"/>
  <c r="F30" i="13"/>
  <c r="F29" i="13"/>
  <c r="F22" i="13"/>
  <c r="F34" i="12"/>
  <c r="F33" i="12"/>
  <c r="F30" i="12"/>
  <c r="F29" i="12"/>
  <c r="F22" i="12"/>
  <c r="F34" i="11"/>
  <c r="F33" i="11"/>
  <c r="F30" i="11"/>
  <c r="F29" i="11"/>
  <c r="F22" i="11"/>
  <c r="F34" i="9"/>
  <c r="F33" i="9"/>
  <c r="F30" i="9"/>
  <c r="F29" i="9"/>
  <c r="F22" i="9"/>
  <c r="F34" i="8"/>
  <c r="F33" i="8"/>
  <c r="F30" i="8"/>
  <c r="F29" i="8"/>
  <c r="F22" i="8"/>
  <c r="F34" i="7"/>
  <c r="F33" i="7"/>
  <c r="F30" i="7"/>
  <c r="F29" i="7"/>
  <c r="F22" i="7"/>
  <c r="F34" i="6"/>
  <c r="F33" i="6"/>
  <c r="F30" i="6"/>
  <c r="F29" i="6"/>
  <c r="F22" i="6"/>
  <c r="F34" i="5"/>
  <c r="F33" i="5"/>
  <c r="F30" i="5"/>
  <c r="F29" i="5"/>
  <c r="F22" i="5"/>
  <c r="F34" i="4"/>
  <c r="F33" i="4"/>
  <c r="F30" i="4"/>
  <c r="F29" i="4"/>
  <c r="F22" i="4"/>
  <c r="F11" i="36"/>
  <c r="F7" i="36"/>
  <c r="F11" i="34"/>
  <c r="F7" i="34"/>
  <c r="F11" i="33"/>
  <c r="F7" i="33"/>
  <c r="F11" i="32"/>
  <c r="F7" i="32"/>
  <c r="F11" i="31"/>
  <c r="F7" i="31"/>
  <c r="F11" i="30"/>
  <c r="F7" i="30"/>
  <c r="F11" i="29"/>
  <c r="F7" i="29"/>
  <c r="F11" i="28"/>
  <c r="F7" i="28"/>
  <c r="F11" i="35"/>
  <c r="F7" i="35"/>
  <c r="F11" i="27"/>
  <c r="F7" i="27"/>
  <c r="F11" i="10"/>
  <c r="F7" i="10"/>
  <c r="F11" i="26"/>
  <c r="F7" i="26"/>
  <c r="F11" i="25"/>
  <c r="F7" i="25"/>
  <c r="F11" i="24"/>
  <c r="F7" i="24"/>
  <c r="F11" i="23"/>
  <c r="F7" i="23"/>
  <c r="F11" i="22"/>
  <c r="F7" i="22"/>
  <c r="F11" i="21"/>
  <c r="F7" i="21"/>
  <c r="F11" i="20"/>
  <c r="F7" i="20"/>
  <c r="F11" i="19"/>
  <c r="F7" i="19"/>
  <c r="F11" i="18"/>
  <c r="F7" i="18"/>
  <c r="F11" i="17"/>
  <c r="F7" i="17"/>
  <c r="F11" i="16"/>
  <c r="F7" i="16"/>
  <c r="F11" i="15"/>
  <c r="F7" i="15"/>
  <c r="F11" i="14"/>
  <c r="F7" i="14"/>
  <c r="F11" i="13"/>
  <c r="F7" i="13"/>
  <c r="F11" i="12"/>
  <c r="F7" i="12"/>
  <c r="F11" i="11"/>
  <c r="F7" i="11"/>
  <c r="F11" i="9"/>
  <c r="F7" i="9"/>
  <c r="F11" i="8"/>
  <c r="F7" i="8"/>
  <c r="F11" i="7"/>
  <c r="F7" i="7"/>
  <c r="F11" i="6"/>
  <c r="F7" i="6"/>
  <c r="F11" i="5"/>
  <c r="F7" i="5"/>
  <c r="F11" i="4"/>
  <c r="F7" i="4"/>
  <c r="F6" i="36"/>
  <c r="F6" i="34"/>
  <c r="F6" i="33"/>
  <c r="F6" i="32"/>
  <c r="F6" i="31"/>
  <c r="F6" i="30"/>
  <c r="F6" i="29"/>
  <c r="F6" i="28"/>
  <c r="F6" i="35"/>
  <c r="F6" i="27"/>
  <c r="F6" i="10"/>
  <c r="F6" i="26"/>
  <c r="F6" i="25"/>
  <c r="F6" i="24"/>
  <c r="F6" i="23"/>
  <c r="F6" i="22"/>
  <c r="F6" i="21"/>
  <c r="F6" i="20"/>
  <c r="F6" i="19"/>
  <c r="F6" i="18"/>
  <c r="F6" i="17"/>
  <c r="F6" i="16"/>
  <c r="F6" i="15"/>
  <c r="F6" i="14"/>
  <c r="F6" i="13"/>
  <c r="F6" i="12"/>
  <c r="F6" i="11"/>
  <c r="F6" i="9"/>
  <c r="F6" i="8"/>
  <c r="F6" i="7"/>
  <c r="F6" i="6"/>
  <c r="F6" i="5"/>
  <c r="E31" i="36"/>
  <c r="E31" i="34"/>
  <c r="E31" i="33"/>
  <c r="E31" i="32"/>
  <c r="E31" i="31"/>
  <c r="E31" i="30"/>
  <c r="E31" i="29"/>
  <c r="E31" i="28"/>
  <c r="E31" i="35"/>
  <c r="E31" i="27"/>
  <c r="E31" i="10"/>
  <c r="E31" i="26"/>
  <c r="E31" i="25"/>
  <c r="E31" i="24"/>
  <c r="E31" i="23"/>
  <c r="E31" i="22"/>
  <c r="E31" i="21"/>
  <c r="E31" i="20"/>
  <c r="E31" i="19"/>
  <c r="E31" i="18"/>
  <c r="E31" i="17"/>
  <c r="E31" i="16"/>
  <c r="E31" i="15"/>
  <c r="E31" i="14"/>
  <c r="E31" i="13"/>
  <c r="E31" i="12"/>
  <c r="E31" i="11"/>
  <c r="E31" i="9"/>
  <c r="E31" i="8"/>
  <c r="E31" i="7"/>
  <c r="E31" i="6"/>
  <c r="E31" i="5"/>
  <c r="E31" i="4"/>
  <c r="E16" i="36"/>
  <c r="E16" i="34"/>
  <c r="E16" i="33"/>
  <c r="E16" i="32"/>
  <c r="E16" i="31"/>
  <c r="E16" i="30"/>
  <c r="E16" i="29"/>
  <c r="E16" i="28"/>
  <c r="E16" i="35"/>
  <c r="E16" i="27"/>
  <c r="E16" i="10"/>
  <c r="E16" i="26"/>
  <c r="E16" i="25"/>
  <c r="E16" i="24"/>
  <c r="E16" i="23"/>
  <c r="E16" i="22"/>
  <c r="E16" i="21"/>
  <c r="E16" i="20"/>
  <c r="E16" i="19"/>
  <c r="E16" i="18"/>
  <c r="E16" i="17"/>
  <c r="E16" i="16"/>
  <c r="E16" i="15"/>
  <c r="E16" i="14"/>
  <c r="E16" i="13"/>
  <c r="E16" i="12"/>
  <c r="E16" i="11"/>
  <c r="E16" i="9"/>
  <c r="E16" i="8"/>
  <c r="E16" i="7"/>
  <c r="E16" i="6"/>
  <c r="E16" i="5"/>
  <c r="E16" i="4"/>
  <c r="E34" i="36"/>
  <c r="E33" i="36"/>
  <c r="E30" i="36"/>
  <c r="E29" i="36"/>
  <c r="E22" i="36"/>
  <c r="E21" i="36"/>
  <c r="E15" i="36"/>
  <c r="E34" i="34"/>
  <c r="E33" i="34"/>
  <c r="E30" i="34"/>
  <c r="E29" i="34"/>
  <c r="E22" i="34"/>
  <c r="E21" i="34"/>
  <c r="E15" i="34"/>
  <c r="E34" i="33"/>
  <c r="E33" i="33"/>
  <c r="E30" i="33"/>
  <c r="E29" i="33"/>
  <c r="E22" i="33"/>
  <c r="E21" i="33"/>
  <c r="E15" i="33"/>
  <c r="E34" i="32"/>
  <c r="E33" i="32"/>
  <c r="E30" i="32"/>
  <c r="E29" i="32"/>
  <c r="E22" i="32"/>
  <c r="E21" i="32"/>
  <c r="E15" i="32"/>
  <c r="E34" i="31"/>
  <c r="E33" i="31"/>
  <c r="E30" i="31"/>
  <c r="E29" i="31"/>
  <c r="E22" i="31"/>
  <c r="E21" i="31"/>
  <c r="E15" i="31"/>
  <c r="E34" i="30"/>
  <c r="E33" i="30"/>
  <c r="E30" i="30"/>
  <c r="E29" i="30"/>
  <c r="E22" i="30"/>
  <c r="E21" i="30"/>
  <c r="E15" i="30"/>
  <c r="E34" i="29"/>
  <c r="E33" i="29"/>
  <c r="E30" i="29"/>
  <c r="E29" i="29"/>
  <c r="E22" i="29"/>
  <c r="E21" i="29"/>
  <c r="E15" i="29"/>
  <c r="E34" i="28"/>
  <c r="E33" i="28"/>
  <c r="E30" i="28"/>
  <c r="E29" i="28"/>
  <c r="E22" i="28"/>
  <c r="E21" i="28"/>
  <c r="E15" i="28"/>
  <c r="E34" i="35"/>
  <c r="E33" i="35"/>
  <c r="E30" i="35"/>
  <c r="E29" i="35"/>
  <c r="E22" i="35"/>
  <c r="E21" i="35"/>
  <c r="E15" i="35"/>
  <c r="E34" i="27"/>
  <c r="E33" i="27"/>
  <c r="E30" i="27"/>
  <c r="E29" i="27"/>
  <c r="E22" i="27"/>
  <c r="E21" i="27"/>
  <c r="E15" i="27"/>
  <c r="E34" i="10"/>
  <c r="E33" i="10"/>
  <c r="E30" i="10"/>
  <c r="E29" i="10"/>
  <c r="E22" i="10"/>
  <c r="E21" i="10"/>
  <c r="E15" i="10"/>
  <c r="E34" i="26"/>
  <c r="E33" i="26"/>
  <c r="E30" i="26"/>
  <c r="E29" i="26"/>
  <c r="E22" i="26"/>
  <c r="E21" i="26"/>
  <c r="E15" i="26"/>
  <c r="E34" i="25"/>
  <c r="E33" i="25"/>
  <c r="E30" i="25"/>
  <c r="E29" i="25"/>
  <c r="E22" i="25"/>
  <c r="E21" i="25"/>
  <c r="E15" i="25"/>
  <c r="E34" i="24"/>
  <c r="E33" i="24"/>
  <c r="E30" i="24"/>
  <c r="E29" i="24"/>
  <c r="E22" i="24"/>
  <c r="E21" i="24"/>
  <c r="E15" i="24"/>
  <c r="E34" i="23"/>
  <c r="E33" i="23"/>
  <c r="E30" i="23"/>
  <c r="E29" i="23"/>
  <c r="E22" i="23"/>
  <c r="E21" i="23"/>
  <c r="E15" i="23"/>
  <c r="E34" i="22"/>
  <c r="E33" i="22"/>
  <c r="E30" i="22"/>
  <c r="E29" i="22"/>
  <c r="E22" i="22"/>
  <c r="E21" i="22"/>
  <c r="E15" i="22"/>
  <c r="E34" i="21"/>
  <c r="E33" i="21"/>
  <c r="E30" i="21"/>
  <c r="E29" i="21"/>
  <c r="E22" i="21"/>
  <c r="E21" i="21"/>
  <c r="E15" i="21"/>
  <c r="E34" i="20"/>
  <c r="E33" i="20"/>
  <c r="E30" i="20"/>
  <c r="E29" i="20"/>
  <c r="E22" i="20"/>
  <c r="E21" i="20"/>
  <c r="E15" i="20"/>
  <c r="E34" i="19"/>
  <c r="E33" i="19"/>
  <c r="E30" i="19"/>
  <c r="E29" i="19"/>
  <c r="E22" i="19"/>
  <c r="E21" i="19"/>
  <c r="E15" i="19"/>
  <c r="E34" i="18"/>
  <c r="E33" i="18"/>
  <c r="E30" i="18"/>
  <c r="E29" i="18"/>
  <c r="E22" i="18"/>
  <c r="E21" i="18"/>
  <c r="E15" i="18"/>
  <c r="E34" i="17"/>
  <c r="E33" i="17"/>
  <c r="E30" i="17"/>
  <c r="E29" i="17"/>
  <c r="E22" i="17"/>
  <c r="E21" i="17"/>
  <c r="E15" i="17"/>
  <c r="E34" i="16"/>
  <c r="E33" i="16"/>
  <c r="E30" i="16"/>
  <c r="E29" i="16"/>
  <c r="E22" i="16"/>
  <c r="E21" i="16"/>
  <c r="E15" i="16"/>
  <c r="E34" i="15"/>
  <c r="E33" i="15"/>
  <c r="E30" i="15"/>
  <c r="E29" i="15"/>
  <c r="E22" i="15"/>
  <c r="E21" i="15"/>
  <c r="E15" i="15"/>
  <c r="E34" i="14"/>
  <c r="E33" i="14"/>
  <c r="E30" i="14"/>
  <c r="E29" i="14"/>
  <c r="E22" i="14"/>
  <c r="E21" i="14"/>
  <c r="E15" i="14"/>
  <c r="E34" i="13"/>
  <c r="E33" i="13"/>
  <c r="E30" i="13"/>
  <c r="E29" i="13"/>
  <c r="E22" i="13"/>
  <c r="E21" i="13"/>
  <c r="E15" i="13"/>
  <c r="E34" i="12"/>
  <c r="E33" i="12"/>
  <c r="E30" i="12"/>
  <c r="E29" i="12"/>
  <c r="E22" i="12"/>
  <c r="E21" i="12"/>
  <c r="E15" i="12"/>
  <c r="E34" i="11"/>
  <c r="E33" i="11"/>
  <c r="E30" i="11"/>
  <c r="E29" i="11"/>
  <c r="E22" i="11"/>
  <c r="E21" i="11"/>
  <c r="E15" i="11"/>
  <c r="E34" i="9"/>
  <c r="E33" i="9"/>
  <c r="E30" i="9"/>
  <c r="E29" i="9"/>
  <c r="E22" i="9"/>
  <c r="E21" i="9"/>
  <c r="E15" i="9"/>
  <c r="E34" i="8"/>
  <c r="E33" i="8"/>
  <c r="E30" i="8"/>
  <c r="E29" i="8"/>
  <c r="E22" i="8"/>
  <c r="E21" i="8"/>
  <c r="E15" i="8"/>
  <c r="E34" i="7"/>
  <c r="E33" i="7"/>
  <c r="E30" i="7"/>
  <c r="E29" i="7"/>
  <c r="E22" i="7"/>
  <c r="E21" i="7"/>
  <c r="E15" i="7"/>
  <c r="E34" i="6"/>
  <c r="E33" i="6"/>
  <c r="E30" i="6"/>
  <c r="E29" i="6"/>
  <c r="E22" i="6"/>
  <c r="E21" i="6"/>
  <c r="E15" i="6"/>
  <c r="E34" i="5"/>
  <c r="E33" i="5"/>
  <c r="E30" i="5"/>
  <c r="E29" i="5"/>
  <c r="E22" i="5"/>
  <c r="E21" i="5"/>
  <c r="E15" i="5"/>
  <c r="E34" i="4"/>
  <c r="E33" i="4"/>
  <c r="E30" i="4"/>
  <c r="E29" i="4"/>
  <c r="E22" i="4"/>
  <c r="E21" i="4"/>
  <c r="E15" i="4"/>
  <c r="E11" i="36"/>
  <c r="E7" i="36"/>
  <c r="E11" i="34"/>
  <c r="E7" i="34"/>
  <c r="E11" i="33"/>
  <c r="E7" i="33"/>
  <c r="E11" i="32"/>
  <c r="E7" i="32"/>
  <c r="E11" i="31"/>
  <c r="E7" i="31"/>
  <c r="E11" i="30"/>
  <c r="E7" i="30"/>
  <c r="E11" i="29"/>
  <c r="E7" i="29"/>
  <c r="E11" i="28"/>
  <c r="E7" i="28"/>
  <c r="E11" i="35"/>
  <c r="E7" i="35"/>
  <c r="E11" i="27"/>
  <c r="E7" i="27"/>
  <c r="E11" i="10"/>
  <c r="E7" i="10"/>
  <c r="E11" i="26"/>
  <c r="E7" i="26"/>
  <c r="E11" i="25"/>
  <c r="E7" i="25"/>
  <c r="E11" i="24"/>
  <c r="E7" i="24"/>
  <c r="E11" i="23"/>
  <c r="E7" i="23"/>
  <c r="E11" i="22"/>
  <c r="E7" i="22"/>
  <c r="E11" i="21"/>
  <c r="E7" i="21"/>
  <c r="E11" i="20"/>
  <c r="E7" i="20"/>
  <c r="E11" i="19"/>
  <c r="E7" i="19"/>
  <c r="E11" i="18"/>
  <c r="E7" i="18"/>
  <c r="E11" i="17"/>
  <c r="E7" i="17"/>
  <c r="E11" i="16"/>
  <c r="E7" i="16"/>
  <c r="E11" i="15"/>
  <c r="E7" i="15"/>
  <c r="E11" i="14"/>
  <c r="E7" i="14"/>
  <c r="E11" i="13"/>
  <c r="E7" i="13"/>
  <c r="E11" i="12"/>
  <c r="E7" i="12"/>
  <c r="E11" i="11"/>
  <c r="E7" i="11"/>
  <c r="E11" i="9"/>
  <c r="E7" i="9"/>
  <c r="E11" i="8"/>
  <c r="E7" i="8"/>
  <c r="E11" i="7"/>
  <c r="E7" i="7"/>
  <c r="E11" i="6"/>
  <c r="E7" i="6"/>
  <c r="E11" i="5"/>
  <c r="E7" i="5"/>
  <c r="E11" i="4"/>
  <c r="E7" i="4"/>
  <c r="E6" i="36"/>
  <c r="E6" i="34"/>
  <c r="E6" i="33"/>
  <c r="E6" i="32"/>
  <c r="E6" i="31"/>
  <c r="E6" i="30"/>
  <c r="E6" i="29"/>
  <c r="E6" i="28"/>
  <c r="E6" i="35"/>
  <c r="E6" i="27"/>
  <c r="E6" i="10"/>
  <c r="E6" i="26"/>
  <c r="E6" i="25"/>
  <c r="E6" i="24"/>
  <c r="E6" i="23"/>
  <c r="E6" i="22"/>
  <c r="E6" i="21"/>
  <c r="E6" i="20"/>
  <c r="E6" i="19"/>
  <c r="E6" i="18"/>
  <c r="E6" i="17"/>
  <c r="E6" i="16"/>
  <c r="E6" i="15"/>
  <c r="E6" i="14"/>
  <c r="E6" i="13"/>
  <c r="E6" i="12"/>
  <c r="E6" i="11"/>
  <c r="E6" i="9"/>
  <c r="E6" i="8"/>
  <c r="E6" i="7"/>
  <c r="E6" i="6"/>
  <c r="E6" i="5"/>
  <c r="D31" i="36"/>
  <c r="D31" i="34"/>
  <c r="D31" i="33"/>
  <c r="D31" i="32"/>
  <c r="D31" i="31"/>
  <c r="D31" i="30"/>
  <c r="D31" i="29"/>
  <c r="D31" i="28"/>
  <c r="D31" i="35"/>
  <c r="D31" i="27"/>
  <c r="D31" i="10"/>
  <c r="D31" i="26"/>
  <c r="D31" i="25"/>
  <c r="D31" i="24"/>
  <c r="D31" i="23"/>
  <c r="D31" i="22"/>
  <c r="D31" i="21"/>
  <c r="D31" i="20"/>
  <c r="D31" i="19"/>
  <c r="D31" i="18"/>
  <c r="D31" i="17"/>
  <c r="D31" i="16"/>
  <c r="D31" i="15"/>
  <c r="D31" i="14"/>
  <c r="D31" i="13"/>
  <c r="D31" i="12"/>
  <c r="D31" i="11"/>
  <c r="D31" i="9"/>
  <c r="D31" i="8"/>
  <c r="D31" i="7"/>
  <c r="D31" i="6"/>
  <c r="D31" i="5"/>
  <c r="D31" i="4"/>
  <c r="D16" i="36"/>
  <c r="D16" i="34"/>
  <c r="D16" i="33"/>
  <c r="D16" i="32"/>
  <c r="D16" i="31"/>
  <c r="D16" i="30"/>
  <c r="D16" i="29"/>
  <c r="D16" i="28"/>
  <c r="D16" i="35"/>
  <c r="D16" i="27"/>
  <c r="D16" i="10"/>
  <c r="D16" i="26"/>
  <c r="D16" i="25"/>
  <c r="D16" i="24"/>
  <c r="D16" i="23"/>
  <c r="D16" i="22"/>
  <c r="D16" i="21"/>
  <c r="D16" i="20"/>
  <c r="D16" i="19"/>
  <c r="D16" i="18"/>
  <c r="D16" i="17"/>
  <c r="D16" i="16"/>
  <c r="D16" i="15"/>
  <c r="D16" i="14"/>
  <c r="D16" i="13"/>
  <c r="D16" i="12"/>
  <c r="D16" i="11"/>
  <c r="D16" i="9"/>
  <c r="D16" i="8"/>
  <c r="D16" i="7"/>
  <c r="D16" i="6"/>
  <c r="D16" i="5"/>
  <c r="D16" i="4"/>
  <c r="D34" i="36"/>
  <c r="D33" i="36"/>
  <c r="D30" i="36"/>
  <c r="D29" i="36"/>
  <c r="D22" i="36"/>
  <c r="D21" i="36"/>
  <c r="D34" i="34"/>
  <c r="D33" i="34"/>
  <c r="D30" i="34"/>
  <c r="D29" i="34"/>
  <c r="D22" i="34"/>
  <c r="D21" i="34"/>
  <c r="D34" i="33"/>
  <c r="D33" i="33"/>
  <c r="D30" i="33"/>
  <c r="D29" i="33"/>
  <c r="D22" i="33"/>
  <c r="D21" i="33"/>
  <c r="D34" i="32"/>
  <c r="D33" i="32"/>
  <c r="D30" i="32"/>
  <c r="D29" i="32"/>
  <c r="D22" i="32"/>
  <c r="D21" i="32"/>
  <c r="D15" i="32"/>
  <c r="D34" i="31"/>
  <c r="D33" i="31"/>
  <c r="D30" i="31"/>
  <c r="D29" i="31"/>
  <c r="D22" i="31"/>
  <c r="D21" i="31"/>
  <c r="D34" i="30"/>
  <c r="D33" i="30"/>
  <c r="D30" i="30"/>
  <c r="D29" i="30"/>
  <c r="D22" i="30"/>
  <c r="D21" i="30"/>
  <c r="D34" i="29"/>
  <c r="D33" i="29"/>
  <c r="D30" i="29"/>
  <c r="D29" i="29"/>
  <c r="D22" i="29"/>
  <c r="D21" i="29"/>
  <c r="D34" i="28"/>
  <c r="D33" i="28"/>
  <c r="D30" i="28"/>
  <c r="D29" i="28"/>
  <c r="D22" i="28"/>
  <c r="D21" i="28"/>
  <c r="D34" i="35"/>
  <c r="D33" i="35"/>
  <c r="D30" i="35"/>
  <c r="D29" i="35"/>
  <c r="D22" i="35"/>
  <c r="D21" i="35"/>
  <c r="D34" i="27"/>
  <c r="D33" i="27"/>
  <c r="D30" i="27"/>
  <c r="D29" i="27"/>
  <c r="D22" i="27"/>
  <c r="D21" i="27"/>
  <c r="D34" i="10"/>
  <c r="D33" i="10"/>
  <c r="D30" i="10"/>
  <c r="D29" i="10"/>
  <c r="D22" i="10"/>
  <c r="D21" i="10"/>
  <c r="D34" i="26"/>
  <c r="D33" i="26"/>
  <c r="D30" i="26"/>
  <c r="D29" i="26"/>
  <c r="D22" i="26"/>
  <c r="D21" i="26"/>
  <c r="D34" i="25"/>
  <c r="D33" i="25"/>
  <c r="D30" i="25"/>
  <c r="D29" i="25"/>
  <c r="D22" i="25"/>
  <c r="D21" i="25"/>
  <c r="D34" i="24"/>
  <c r="D33" i="24"/>
  <c r="D30" i="24"/>
  <c r="D29" i="24"/>
  <c r="D22" i="24"/>
  <c r="D21" i="24"/>
  <c r="D34" i="23"/>
  <c r="D33" i="23"/>
  <c r="D30" i="23"/>
  <c r="D29" i="23"/>
  <c r="D22" i="23"/>
  <c r="D21" i="23"/>
  <c r="D34" i="22"/>
  <c r="D33" i="22"/>
  <c r="D30" i="22"/>
  <c r="D29" i="22"/>
  <c r="D22" i="22"/>
  <c r="D21" i="22"/>
  <c r="D34" i="21"/>
  <c r="D33" i="21"/>
  <c r="D30" i="21"/>
  <c r="D29" i="21"/>
  <c r="D22" i="21"/>
  <c r="D21" i="21"/>
  <c r="D34" i="20"/>
  <c r="D33" i="20"/>
  <c r="D30" i="20"/>
  <c r="D29" i="20"/>
  <c r="D22" i="20"/>
  <c r="D21" i="20"/>
  <c r="D34" i="19"/>
  <c r="D33" i="19"/>
  <c r="D30" i="19"/>
  <c r="D29" i="19"/>
  <c r="D22" i="19"/>
  <c r="D21" i="19"/>
  <c r="D34" i="18"/>
  <c r="D33" i="18"/>
  <c r="D30" i="18"/>
  <c r="D29" i="18"/>
  <c r="D22" i="18"/>
  <c r="D21" i="18"/>
  <c r="D34" i="17"/>
  <c r="D33" i="17"/>
  <c r="D30" i="17"/>
  <c r="D29" i="17"/>
  <c r="D22" i="17"/>
  <c r="D21" i="17"/>
  <c r="D34" i="16"/>
  <c r="D33" i="16"/>
  <c r="D30" i="16"/>
  <c r="D29" i="16"/>
  <c r="D22" i="16"/>
  <c r="D21" i="16"/>
  <c r="D34" i="15"/>
  <c r="D33" i="15"/>
  <c r="D30" i="15"/>
  <c r="D29" i="15"/>
  <c r="D22" i="15"/>
  <c r="D21" i="15"/>
  <c r="D34" i="14"/>
  <c r="D33" i="14"/>
  <c r="D30" i="14"/>
  <c r="D29" i="14"/>
  <c r="D22" i="14"/>
  <c r="D21" i="14"/>
  <c r="D34" i="13"/>
  <c r="D33" i="13"/>
  <c r="D30" i="13"/>
  <c r="D29" i="13"/>
  <c r="D22" i="13"/>
  <c r="D21" i="13"/>
  <c r="D34" i="12"/>
  <c r="D33" i="12"/>
  <c r="D30" i="12"/>
  <c r="D29" i="12"/>
  <c r="D22" i="12"/>
  <c r="D21" i="12"/>
  <c r="D34" i="11"/>
  <c r="D33" i="11"/>
  <c r="D30" i="11"/>
  <c r="D29" i="11"/>
  <c r="D22" i="11"/>
  <c r="D21" i="11"/>
  <c r="D34" i="9"/>
  <c r="D33" i="9"/>
  <c r="D30" i="9"/>
  <c r="D29" i="9"/>
  <c r="D22" i="9"/>
  <c r="D21" i="9"/>
  <c r="D34" i="8"/>
  <c r="D33" i="8"/>
  <c r="D30" i="8"/>
  <c r="D29" i="8"/>
  <c r="D22" i="8"/>
  <c r="D21" i="8"/>
  <c r="D34" i="7"/>
  <c r="D33" i="7"/>
  <c r="D30" i="7"/>
  <c r="D29" i="7"/>
  <c r="D22" i="7"/>
  <c r="D21" i="7"/>
  <c r="D34" i="6"/>
  <c r="D33" i="6"/>
  <c r="D30" i="6"/>
  <c r="D29" i="6"/>
  <c r="D22" i="6"/>
  <c r="D21" i="6"/>
  <c r="D34" i="5"/>
  <c r="D33" i="5"/>
  <c r="D30" i="5"/>
  <c r="D29" i="5"/>
  <c r="D22" i="5"/>
  <c r="D21" i="5"/>
  <c r="D34" i="4"/>
  <c r="D33" i="4"/>
  <c r="D30" i="4"/>
  <c r="D29" i="4"/>
  <c r="D22" i="4"/>
  <c r="D21" i="4"/>
  <c r="D15" i="4"/>
  <c r="D11" i="36"/>
  <c r="D7" i="36"/>
  <c r="D11" i="34"/>
  <c r="D7" i="34"/>
  <c r="D11" i="33"/>
  <c r="D7" i="33"/>
  <c r="D11" i="32"/>
  <c r="D7" i="32"/>
  <c r="D11" i="31"/>
  <c r="D7" i="31"/>
  <c r="D11" i="30"/>
  <c r="D7" i="30"/>
  <c r="D11" i="29"/>
  <c r="D7" i="29"/>
  <c r="D11" i="28"/>
  <c r="D7" i="28"/>
  <c r="D11" i="35"/>
  <c r="D7" i="35"/>
  <c r="D11" i="27"/>
  <c r="D7" i="27"/>
  <c r="D11" i="10"/>
  <c r="D7" i="10"/>
  <c r="D11" i="26"/>
  <c r="D7" i="26"/>
  <c r="D11" i="25"/>
  <c r="D7" i="25"/>
  <c r="D11" i="24"/>
  <c r="D7" i="24"/>
  <c r="D11" i="23"/>
  <c r="D7" i="23"/>
  <c r="D11" i="22"/>
  <c r="D7" i="22"/>
  <c r="D11" i="21"/>
  <c r="D7" i="21"/>
  <c r="D11" i="20"/>
  <c r="D7" i="20"/>
  <c r="D11" i="19"/>
  <c r="D7" i="19"/>
  <c r="D11" i="18"/>
  <c r="D7" i="18"/>
  <c r="D11" i="17"/>
  <c r="D7" i="17"/>
  <c r="D11" i="16"/>
  <c r="D7" i="16"/>
  <c r="D11" i="15"/>
  <c r="D7" i="15"/>
  <c r="D11" i="14"/>
  <c r="D7" i="14"/>
  <c r="D11" i="13"/>
  <c r="D7" i="13"/>
  <c r="D11" i="12"/>
  <c r="D7" i="12"/>
  <c r="D11" i="11"/>
  <c r="D7" i="11"/>
  <c r="D11" i="9"/>
  <c r="D7" i="9"/>
  <c r="D11" i="8"/>
  <c r="D7" i="8"/>
  <c r="D11" i="7"/>
  <c r="D7" i="7"/>
  <c r="D11" i="6"/>
  <c r="D7" i="6"/>
  <c r="D11" i="5"/>
  <c r="D7" i="5"/>
  <c r="D11" i="4"/>
  <c r="D7" i="4"/>
  <c r="D6" i="36"/>
  <c r="D6" i="34"/>
  <c r="D6" i="33"/>
  <c r="D6" i="32"/>
  <c r="D6" i="31"/>
  <c r="D6" i="30"/>
  <c r="D6" i="29"/>
  <c r="D6" i="28"/>
  <c r="D6" i="35"/>
  <c r="D6" i="27"/>
  <c r="D6" i="10"/>
  <c r="D6" i="26"/>
  <c r="D6" i="25"/>
  <c r="D6" i="24"/>
  <c r="D6" i="23"/>
  <c r="D6" i="22"/>
  <c r="D6" i="21"/>
  <c r="D6" i="20"/>
  <c r="D6" i="19"/>
  <c r="D6" i="18"/>
  <c r="D6" i="17"/>
  <c r="D6" i="16"/>
  <c r="D6" i="15"/>
  <c r="D6" i="14"/>
  <c r="D6" i="13"/>
  <c r="D6" i="12"/>
  <c r="D6" i="11"/>
  <c r="D6" i="9"/>
  <c r="D6" i="8"/>
  <c r="D6" i="7"/>
  <c r="D6" i="6"/>
  <c r="D6" i="5"/>
  <c r="C31" i="36"/>
  <c r="C31" i="34"/>
  <c r="C31" i="33"/>
  <c r="C31" i="32"/>
  <c r="C31" i="31"/>
  <c r="C31" i="30"/>
  <c r="C31" i="29"/>
  <c r="C31" i="28"/>
  <c r="C31" i="35"/>
  <c r="C31" i="27"/>
  <c r="C31" i="10"/>
  <c r="C31" i="26"/>
  <c r="C31" i="25"/>
  <c r="C31" i="24"/>
  <c r="C31" i="23"/>
  <c r="C31" i="22"/>
  <c r="C31" i="21"/>
  <c r="C31" i="20"/>
  <c r="C31" i="19"/>
  <c r="C31" i="18"/>
  <c r="C31" i="17"/>
  <c r="C31" i="16"/>
  <c r="C31" i="15"/>
  <c r="C31" i="14"/>
  <c r="C31" i="13"/>
  <c r="C31" i="12"/>
  <c r="C31" i="11"/>
  <c r="C31" i="9"/>
  <c r="C31" i="8"/>
  <c r="C31" i="7"/>
  <c r="C31" i="6"/>
  <c r="C31" i="5"/>
  <c r="C31" i="4"/>
  <c r="C16" i="36"/>
  <c r="C16" i="34"/>
  <c r="C16" i="33"/>
  <c r="C16" i="32"/>
  <c r="C16" i="31"/>
  <c r="C16" i="30"/>
  <c r="C16" i="29"/>
  <c r="C16" i="28"/>
  <c r="C16" i="35"/>
  <c r="C16" i="27"/>
  <c r="C16" i="10"/>
  <c r="C16" i="26"/>
  <c r="C16" i="25"/>
  <c r="C16" i="24"/>
  <c r="C16" i="23"/>
  <c r="C16" i="22"/>
  <c r="C16" i="21"/>
  <c r="C16" i="20"/>
  <c r="C16" i="19"/>
  <c r="C16" i="18"/>
  <c r="C16" i="17"/>
  <c r="C16" i="16"/>
  <c r="C16" i="15"/>
  <c r="C16" i="14"/>
  <c r="C16" i="13"/>
  <c r="C16" i="12"/>
  <c r="C16" i="11"/>
  <c r="C16" i="9"/>
  <c r="C16" i="8"/>
  <c r="C16" i="7"/>
  <c r="C16" i="6"/>
  <c r="C16" i="5"/>
  <c r="C16" i="4"/>
  <c r="C34" i="36"/>
  <c r="C33" i="36"/>
  <c r="C30" i="36"/>
  <c r="C29" i="36"/>
  <c r="C22" i="36"/>
  <c r="C21" i="36"/>
  <c r="C15" i="36"/>
  <c r="C34" i="34"/>
  <c r="C33" i="34"/>
  <c r="C30" i="34"/>
  <c r="C29" i="34"/>
  <c r="C22" i="34"/>
  <c r="C21" i="34"/>
  <c r="C15" i="34"/>
  <c r="C34" i="33"/>
  <c r="C33" i="33"/>
  <c r="C30" i="33"/>
  <c r="C29" i="33"/>
  <c r="C22" i="33"/>
  <c r="C21" i="33"/>
  <c r="C15" i="33"/>
  <c r="C34" i="32"/>
  <c r="C33" i="32"/>
  <c r="C30" i="32"/>
  <c r="C29" i="32"/>
  <c r="C22" i="32"/>
  <c r="C21" i="32"/>
  <c r="C15" i="32"/>
  <c r="C34" i="31"/>
  <c r="C33" i="31"/>
  <c r="C30" i="31"/>
  <c r="C29" i="31"/>
  <c r="C22" i="31"/>
  <c r="C21" i="31"/>
  <c r="C15" i="31"/>
  <c r="C34" i="30"/>
  <c r="C33" i="30"/>
  <c r="C30" i="30"/>
  <c r="C29" i="30"/>
  <c r="C22" i="30"/>
  <c r="C21" i="30"/>
  <c r="C15" i="30"/>
  <c r="C34" i="29"/>
  <c r="C33" i="29"/>
  <c r="C30" i="29"/>
  <c r="C29" i="29"/>
  <c r="C22" i="29"/>
  <c r="C21" i="29"/>
  <c r="C15" i="29"/>
  <c r="C34" i="28"/>
  <c r="C33" i="28"/>
  <c r="C30" i="28"/>
  <c r="C29" i="28"/>
  <c r="C22" i="28"/>
  <c r="C21" i="28"/>
  <c r="C15" i="28"/>
  <c r="C34" i="35"/>
  <c r="C33" i="35"/>
  <c r="C30" i="35"/>
  <c r="C29" i="35"/>
  <c r="C22" i="35"/>
  <c r="C21" i="35"/>
  <c r="C15" i="35"/>
  <c r="C34" i="27"/>
  <c r="C33" i="27"/>
  <c r="C30" i="27"/>
  <c r="C29" i="27"/>
  <c r="C22" i="27"/>
  <c r="C21" i="27"/>
  <c r="C15" i="27"/>
  <c r="C34" i="10"/>
  <c r="C33" i="10"/>
  <c r="C30" i="10"/>
  <c r="C29" i="10"/>
  <c r="C22" i="10"/>
  <c r="C21" i="10"/>
  <c r="C15" i="10"/>
  <c r="C34" i="26"/>
  <c r="C33" i="26"/>
  <c r="C30" i="26"/>
  <c r="C29" i="26"/>
  <c r="C22" i="26"/>
  <c r="C21" i="26"/>
  <c r="C15" i="26"/>
  <c r="C34" i="25"/>
  <c r="C33" i="25"/>
  <c r="C30" i="25"/>
  <c r="C29" i="25"/>
  <c r="C22" i="25"/>
  <c r="C21" i="25"/>
  <c r="C15" i="25"/>
  <c r="C34" i="24"/>
  <c r="C33" i="24"/>
  <c r="C30" i="24"/>
  <c r="C29" i="24"/>
  <c r="C22" i="24"/>
  <c r="C21" i="24"/>
  <c r="C15" i="24"/>
  <c r="C34" i="23"/>
  <c r="C33" i="23"/>
  <c r="C30" i="23"/>
  <c r="C29" i="23"/>
  <c r="C22" i="23"/>
  <c r="C21" i="23"/>
  <c r="C15" i="23"/>
  <c r="C34" i="22"/>
  <c r="C33" i="22"/>
  <c r="C30" i="22"/>
  <c r="C29" i="22"/>
  <c r="C22" i="22"/>
  <c r="C21" i="22"/>
  <c r="C15" i="22"/>
  <c r="C34" i="21"/>
  <c r="C33" i="21"/>
  <c r="C30" i="21"/>
  <c r="C29" i="21"/>
  <c r="C22" i="21"/>
  <c r="C21" i="21"/>
  <c r="C15" i="21"/>
  <c r="C34" i="20"/>
  <c r="C33" i="20"/>
  <c r="C30" i="20"/>
  <c r="C29" i="20"/>
  <c r="C22" i="20"/>
  <c r="C21" i="20"/>
  <c r="C15" i="20"/>
  <c r="C34" i="19"/>
  <c r="C33" i="19"/>
  <c r="C30" i="19"/>
  <c r="C29" i="19"/>
  <c r="C22" i="19"/>
  <c r="C21" i="19"/>
  <c r="C15" i="19"/>
  <c r="C34" i="18"/>
  <c r="C33" i="18"/>
  <c r="C30" i="18"/>
  <c r="C29" i="18"/>
  <c r="C22" i="18"/>
  <c r="C21" i="18"/>
  <c r="C15" i="18"/>
  <c r="C34" i="17"/>
  <c r="C33" i="17"/>
  <c r="C30" i="17"/>
  <c r="C29" i="17"/>
  <c r="C22" i="17"/>
  <c r="C21" i="17"/>
  <c r="C15" i="17"/>
  <c r="C34" i="16"/>
  <c r="C33" i="16"/>
  <c r="C30" i="16"/>
  <c r="C29" i="16"/>
  <c r="C22" i="16"/>
  <c r="C21" i="16"/>
  <c r="C15" i="16"/>
  <c r="C34" i="15"/>
  <c r="C33" i="15"/>
  <c r="C30" i="15"/>
  <c r="C29" i="15"/>
  <c r="C22" i="15"/>
  <c r="C21" i="15"/>
  <c r="C15" i="15"/>
  <c r="C34" i="14"/>
  <c r="C33" i="14"/>
  <c r="C30" i="14"/>
  <c r="C29" i="14"/>
  <c r="C22" i="14"/>
  <c r="C21" i="14"/>
  <c r="C15" i="14"/>
  <c r="C34" i="13"/>
  <c r="C33" i="13"/>
  <c r="C30" i="13"/>
  <c r="C29" i="13"/>
  <c r="C22" i="13"/>
  <c r="C21" i="13"/>
  <c r="C15" i="13"/>
  <c r="C34" i="12"/>
  <c r="C33" i="12"/>
  <c r="C30" i="12"/>
  <c r="C29" i="12"/>
  <c r="C22" i="12"/>
  <c r="C21" i="12"/>
  <c r="C15" i="12"/>
  <c r="C34" i="11"/>
  <c r="C33" i="11"/>
  <c r="C30" i="11"/>
  <c r="C29" i="11"/>
  <c r="C22" i="11"/>
  <c r="C21" i="11"/>
  <c r="C15" i="11"/>
  <c r="C34" i="9"/>
  <c r="C33" i="9"/>
  <c r="C30" i="9"/>
  <c r="C29" i="9"/>
  <c r="C22" i="9"/>
  <c r="C21" i="9"/>
  <c r="C15" i="9"/>
  <c r="C34" i="8"/>
  <c r="C33" i="8"/>
  <c r="C30" i="8"/>
  <c r="C29" i="8"/>
  <c r="C22" i="8"/>
  <c r="C21" i="8"/>
  <c r="C15" i="8"/>
  <c r="C34" i="7"/>
  <c r="C33" i="7"/>
  <c r="C30" i="7"/>
  <c r="C29" i="7"/>
  <c r="C22" i="7"/>
  <c r="C21" i="7"/>
  <c r="C15" i="7"/>
  <c r="C34" i="6"/>
  <c r="C33" i="6"/>
  <c r="C30" i="6"/>
  <c r="C29" i="6"/>
  <c r="C22" i="6"/>
  <c r="C21" i="6"/>
  <c r="C15" i="6"/>
  <c r="C34" i="5"/>
  <c r="C33" i="5"/>
  <c r="C30" i="5"/>
  <c r="C29" i="5"/>
  <c r="C22" i="5"/>
  <c r="C21" i="5"/>
  <c r="C15" i="5"/>
  <c r="C34" i="4"/>
  <c r="C33" i="4"/>
  <c r="C30" i="4"/>
  <c r="C29" i="4"/>
  <c r="C22" i="4"/>
  <c r="C21" i="4"/>
  <c r="C15" i="4"/>
  <c r="C28" i="36"/>
  <c r="C11" i="36"/>
  <c r="C7" i="36"/>
  <c r="C28" i="34"/>
  <c r="C11" i="34"/>
  <c r="C7" i="34"/>
  <c r="C28" i="33"/>
  <c r="C11" i="33"/>
  <c r="C7" i="33"/>
  <c r="C28" i="32"/>
  <c r="C11" i="32"/>
  <c r="C7" i="32"/>
  <c r="C28" i="31"/>
  <c r="C11" i="31"/>
  <c r="C7" i="31"/>
  <c r="C28" i="30"/>
  <c r="C11" i="30"/>
  <c r="C7" i="30"/>
  <c r="C28" i="29"/>
  <c r="C11" i="29"/>
  <c r="C7" i="29"/>
  <c r="C28" i="28"/>
  <c r="C11" i="28"/>
  <c r="C7" i="28"/>
  <c r="C28" i="35"/>
  <c r="C11" i="35"/>
  <c r="C7" i="35"/>
  <c r="C28" i="27"/>
  <c r="C11" i="27"/>
  <c r="C7" i="27"/>
  <c r="C28" i="10"/>
  <c r="C11" i="10"/>
  <c r="C7" i="10"/>
  <c r="C28" i="26"/>
  <c r="C11" i="26"/>
  <c r="C7" i="26"/>
  <c r="C28" i="25"/>
  <c r="C11" i="25"/>
  <c r="C7" i="25"/>
  <c r="C28" i="24"/>
  <c r="C11" i="24"/>
  <c r="C7" i="24"/>
  <c r="C28" i="23"/>
  <c r="C11" i="23"/>
  <c r="C7" i="23"/>
  <c r="C28" i="22"/>
  <c r="C11" i="22"/>
  <c r="C7" i="22"/>
  <c r="C28" i="21"/>
  <c r="C11" i="21"/>
  <c r="C7" i="21"/>
  <c r="C28" i="20"/>
  <c r="C11" i="20"/>
  <c r="C7" i="20"/>
  <c r="C28" i="19"/>
  <c r="C11" i="19"/>
  <c r="C7" i="19"/>
  <c r="C28" i="18"/>
  <c r="C11" i="18"/>
  <c r="C7" i="18"/>
  <c r="C28" i="17"/>
  <c r="C11" i="17"/>
  <c r="C7" i="17"/>
  <c r="C28" i="16"/>
  <c r="C11" i="16"/>
  <c r="C7" i="16"/>
  <c r="C28" i="15"/>
  <c r="C11" i="15"/>
  <c r="C7" i="15"/>
  <c r="C28" i="14"/>
  <c r="C11" i="14"/>
  <c r="C7" i="14"/>
  <c r="C28" i="13"/>
  <c r="C11" i="13"/>
  <c r="C7" i="13"/>
  <c r="C28" i="12"/>
  <c r="C11" i="12"/>
  <c r="C7" i="12"/>
  <c r="C28" i="11"/>
  <c r="C11" i="11"/>
  <c r="C7" i="11"/>
  <c r="C28" i="9"/>
  <c r="C11" i="9"/>
  <c r="C7" i="9"/>
  <c r="C28" i="8"/>
  <c r="C11" i="8"/>
  <c r="C7" i="8"/>
  <c r="C28" i="7"/>
  <c r="C11" i="7"/>
  <c r="C7" i="7"/>
  <c r="C28" i="6"/>
  <c r="C11" i="6"/>
  <c r="C7" i="6"/>
  <c r="C28" i="5"/>
  <c r="C11" i="5"/>
  <c r="C7" i="5"/>
  <c r="C28" i="4"/>
  <c r="C11" i="4"/>
  <c r="C7" i="4"/>
  <c r="C6" i="36"/>
  <c r="C6" i="34"/>
  <c r="C6" i="33"/>
  <c r="C6" i="32"/>
  <c r="C6" i="31"/>
  <c r="C6" i="30"/>
  <c r="C6" i="29"/>
  <c r="C6" i="28"/>
  <c r="C6" i="35"/>
  <c r="C6" i="27"/>
  <c r="C6" i="10"/>
  <c r="C6" i="26"/>
  <c r="C6" i="25"/>
  <c r="C6" i="24"/>
  <c r="C6" i="23"/>
  <c r="C6" i="22"/>
  <c r="C6" i="21"/>
  <c r="C6" i="20"/>
  <c r="C6" i="19"/>
  <c r="C6" i="18"/>
  <c r="C6" i="17"/>
  <c r="C6" i="16"/>
  <c r="C6" i="15"/>
  <c r="C6" i="14"/>
  <c r="C6" i="13"/>
  <c r="C6" i="12"/>
  <c r="C6" i="11"/>
  <c r="C6" i="9"/>
  <c r="C6" i="8"/>
  <c r="C6" i="7"/>
  <c r="C6" i="6"/>
  <c r="C6" i="5"/>
  <c r="B31" i="36"/>
  <c r="B31" i="34"/>
  <c r="B31" i="33"/>
  <c r="B31" i="32"/>
  <c r="B31" i="31"/>
  <c r="B31" i="30"/>
  <c r="B31" i="29"/>
  <c r="B31" i="28"/>
  <c r="B31" i="35"/>
  <c r="B31" i="27"/>
  <c r="B31" i="10"/>
  <c r="B31" i="26"/>
  <c r="B31" i="25"/>
  <c r="B31" i="24"/>
  <c r="B31" i="23"/>
  <c r="B31" i="22"/>
  <c r="B31" i="21"/>
  <c r="B31" i="20"/>
  <c r="B31" i="19"/>
  <c r="B31" i="18"/>
  <c r="B31" i="17"/>
  <c r="B31" i="16"/>
  <c r="B31" i="15"/>
  <c r="B31" i="14"/>
  <c r="B31" i="13"/>
  <c r="B31" i="12"/>
  <c r="B31" i="11"/>
  <c r="B31" i="9"/>
  <c r="B31" i="8"/>
  <c r="B31" i="7"/>
  <c r="B31" i="6"/>
  <c r="B31" i="5"/>
  <c r="B31" i="4"/>
  <c r="B16" i="36"/>
  <c r="B16" i="34"/>
  <c r="B16" i="33"/>
  <c r="B16" i="32"/>
  <c r="B16" i="31"/>
  <c r="B16" i="30"/>
  <c r="B16" i="29"/>
  <c r="B16" i="28"/>
  <c r="B16" i="35"/>
  <c r="B16" i="27"/>
  <c r="B16" i="10"/>
  <c r="B16" i="26"/>
  <c r="B16" i="25"/>
  <c r="B16" i="24"/>
  <c r="B16" i="23"/>
  <c r="B16" i="22"/>
  <c r="B16" i="21"/>
  <c r="B16" i="20"/>
  <c r="B16" i="19"/>
  <c r="B16" i="18"/>
  <c r="B16" i="17"/>
  <c r="B16" i="16"/>
  <c r="B16" i="15"/>
  <c r="B16" i="14"/>
  <c r="B16" i="13"/>
  <c r="B16" i="12"/>
  <c r="B16" i="11"/>
  <c r="B16" i="9"/>
  <c r="B16" i="8"/>
  <c r="B16" i="7"/>
  <c r="B16" i="6"/>
  <c r="B16" i="5"/>
  <c r="B16" i="4"/>
  <c r="B34" i="36"/>
  <c r="B33" i="36"/>
  <c r="B30" i="36"/>
  <c r="B29" i="36"/>
  <c r="B22" i="36"/>
  <c r="B21" i="36"/>
  <c r="B15" i="36"/>
  <c r="B34" i="34"/>
  <c r="B33" i="34"/>
  <c r="B30" i="34"/>
  <c r="B29" i="34"/>
  <c r="B22" i="34"/>
  <c r="B21" i="34"/>
  <c r="B15" i="34"/>
  <c r="B34" i="33"/>
  <c r="B33" i="33"/>
  <c r="B30" i="33"/>
  <c r="B29" i="33"/>
  <c r="B22" i="33"/>
  <c r="B21" i="33"/>
  <c r="B15" i="33"/>
  <c r="B34" i="32"/>
  <c r="B33" i="32"/>
  <c r="B30" i="32"/>
  <c r="B29" i="32"/>
  <c r="B22" i="32"/>
  <c r="B21" i="32"/>
  <c r="B15" i="32"/>
  <c r="B34" i="31"/>
  <c r="B33" i="31"/>
  <c r="B30" i="31"/>
  <c r="B29" i="31"/>
  <c r="B22" i="31"/>
  <c r="B21" i="31"/>
  <c r="B15" i="31"/>
  <c r="B34" i="30"/>
  <c r="B33" i="30"/>
  <c r="B30" i="30"/>
  <c r="B29" i="30"/>
  <c r="B22" i="30"/>
  <c r="B21" i="30"/>
  <c r="B15" i="30"/>
  <c r="B34" i="29"/>
  <c r="B33" i="29"/>
  <c r="B30" i="29"/>
  <c r="B29" i="29"/>
  <c r="B22" i="29"/>
  <c r="B21" i="29"/>
  <c r="B15" i="29"/>
  <c r="B34" i="28"/>
  <c r="B33" i="28"/>
  <c r="B30" i="28"/>
  <c r="B29" i="28"/>
  <c r="B22" i="28"/>
  <c r="B21" i="28"/>
  <c r="B15" i="28"/>
  <c r="B34" i="35"/>
  <c r="B33" i="35"/>
  <c r="B30" i="35"/>
  <c r="B29" i="35"/>
  <c r="B22" i="35"/>
  <c r="B21" i="35"/>
  <c r="B15" i="35"/>
  <c r="B34" i="27"/>
  <c r="B33" i="27"/>
  <c r="B30" i="27"/>
  <c r="B29" i="27"/>
  <c r="B22" i="27"/>
  <c r="B21" i="27"/>
  <c r="B15" i="27"/>
  <c r="B34" i="10"/>
  <c r="B33" i="10"/>
  <c r="B30" i="10"/>
  <c r="B29" i="10"/>
  <c r="B22" i="10"/>
  <c r="B21" i="10"/>
  <c r="B15" i="10"/>
  <c r="B34" i="26"/>
  <c r="B33" i="26"/>
  <c r="B30" i="26"/>
  <c r="B29" i="26"/>
  <c r="B22" i="26"/>
  <c r="B21" i="26"/>
  <c r="B15" i="26"/>
  <c r="B34" i="25"/>
  <c r="B33" i="25"/>
  <c r="B30" i="25"/>
  <c r="B29" i="25"/>
  <c r="B22" i="25"/>
  <c r="B21" i="25"/>
  <c r="B15" i="25"/>
  <c r="B34" i="24"/>
  <c r="B33" i="24"/>
  <c r="B30" i="24"/>
  <c r="B29" i="24"/>
  <c r="B22" i="24"/>
  <c r="B21" i="24"/>
  <c r="B15" i="24"/>
  <c r="B34" i="23"/>
  <c r="B33" i="23"/>
  <c r="B30" i="23"/>
  <c r="B29" i="23"/>
  <c r="B22" i="23"/>
  <c r="B21" i="23"/>
  <c r="B15" i="23"/>
  <c r="B34" i="22"/>
  <c r="B33" i="22"/>
  <c r="B30" i="22"/>
  <c r="B29" i="22"/>
  <c r="B22" i="22"/>
  <c r="B21" i="22"/>
  <c r="B15" i="22"/>
  <c r="B34" i="21"/>
  <c r="B33" i="21"/>
  <c r="B30" i="21"/>
  <c r="B29" i="21"/>
  <c r="B22" i="21"/>
  <c r="B21" i="21"/>
  <c r="B15" i="21"/>
  <c r="B34" i="20"/>
  <c r="B33" i="20"/>
  <c r="B30" i="20"/>
  <c r="B29" i="20"/>
  <c r="B22" i="20"/>
  <c r="B21" i="20"/>
  <c r="B15" i="20"/>
  <c r="B34" i="19"/>
  <c r="B33" i="19"/>
  <c r="B30" i="19"/>
  <c r="B29" i="19"/>
  <c r="B22" i="19"/>
  <c r="B21" i="19"/>
  <c r="B15" i="19"/>
  <c r="B34" i="18"/>
  <c r="B33" i="18"/>
  <c r="B30" i="18"/>
  <c r="B29" i="18"/>
  <c r="B22" i="18"/>
  <c r="B21" i="18"/>
  <c r="B15" i="18"/>
  <c r="B34" i="17"/>
  <c r="B33" i="17"/>
  <c r="B30" i="17"/>
  <c r="B29" i="17"/>
  <c r="B22" i="17"/>
  <c r="B21" i="17"/>
  <c r="B15" i="17"/>
  <c r="B34" i="16"/>
  <c r="B33" i="16"/>
  <c r="B30" i="16"/>
  <c r="B29" i="16"/>
  <c r="B22" i="16"/>
  <c r="B21" i="16"/>
  <c r="B15" i="16"/>
  <c r="B34" i="15"/>
  <c r="B33" i="15"/>
  <c r="B30" i="15"/>
  <c r="B29" i="15"/>
  <c r="B22" i="15"/>
  <c r="B21" i="15"/>
  <c r="B15" i="15"/>
  <c r="B34" i="14"/>
  <c r="B33" i="14"/>
  <c r="B30" i="14"/>
  <c r="B29" i="14"/>
  <c r="B22" i="14"/>
  <c r="B21" i="14"/>
  <c r="B15" i="14"/>
  <c r="B34" i="13"/>
  <c r="B33" i="13"/>
  <c r="B30" i="13"/>
  <c r="B29" i="13"/>
  <c r="B22" i="13"/>
  <c r="B21" i="13"/>
  <c r="B15" i="13"/>
  <c r="B34" i="12"/>
  <c r="B33" i="12"/>
  <c r="B30" i="12"/>
  <c r="B29" i="12"/>
  <c r="B22" i="12"/>
  <c r="B21" i="12"/>
  <c r="B15" i="12"/>
  <c r="B34" i="11"/>
  <c r="B33" i="11"/>
  <c r="B30" i="11"/>
  <c r="B29" i="11"/>
  <c r="B22" i="11"/>
  <c r="B21" i="11"/>
  <c r="B15" i="11"/>
  <c r="B34" i="9"/>
  <c r="B33" i="9"/>
  <c r="B30" i="9"/>
  <c r="B29" i="9"/>
  <c r="B22" i="9"/>
  <c r="B21" i="9"/>
  <c r="B15" i="9"/>
  <c r="B34" i="8"/>
  <c r="B33" i="8"/>
  <c r="B30" i="8"/>
  <c r="B29" i="8"/>
  <c r="B22" i="8"/>
  <c r="B21" i="8"/>
  <c r="B15" i="8"/>
  <c r="B34" i="7"/>
  <c r="B33" i="7"/>
  <c r="B30" i="7"/>
  <c r="B29" i="7"/>
  <c r="B22" i="7"/>
  <c r="B21" i="7"/>
  <c r="B15" i="7"/>
  <c r="B34" i="6"/>
  <c r="B33" i="6"/>
  <c r="B30" i="6"/>
  <c r="B29" i="6"/>
  <c r="B22" i="6"/>
  <c r="B21" i="6"/>
  <c r="B15" i="6"/>
  <c r="B34" i="5"/>
  <c r="B33" i="5"/>
  <c r="B30" i="5"/>
  <c r="B29" i="5"/>
  <c r="B22" i="5"/>
  <c r="B21" i="5"/>
  <c r="B15" i="5"/>
  <c r="B34" i="4"/>
  <c r="B33" i="4"/>
  <c r="B30" i="4"/>
  <c r="B29" i="4"/>
  <c r="B22" i="4"/>
  <c r="B15" i="4"/>
  <c r="B28" i="36"/>
  <c r="B11" i="36"/>
  <c r="B7" i="36"/>
  <c r="B28" i="34"/>
  <c r="B11" i="34"/>
  <c r="B7" i="34"/>
  <c r="B28" i="33"/>
  <c r="B11" i="33"/>
  <c r="B7" i="33"/>
  <c r="B28" i="32"/>
  <c r="B11" i="32"/>
  <c r="B7" i="32"/>
  <c r="B28" i="31"/>
  <c r="B11" i="31"/>
  <c r="B7" i="31"/>
  <c r="B28" i="30"/>
  <c r="B11" i="30"/>
  <c r="B7" i="30"/>
  <c r="B28" i="29"/>
  <c r="B11" i="29"/>
  <c r="B7" i="29"/>
  <c r="B28" i="28"/>
  <c r="B11" i="28"/>
  <c r="B7" i="28"/>
  <c r="B28" i="35"/>
  <c r="B11" i="35"/>
  <c r="B7" i="35"/>
  <c r="B28" i="27"/>
  <c r="B11" i="27"/>
  <c r="B7" i="27"/>
  <c r="B28" i="10"/>
  <c r="B11" i="10"/>
  <c r="B7" i="10"/>
  <c r="B28" i="26"/>
  <c r="B11" i="26"/>
  <c r="B7" i="26"/>
  <c r="B28" i="25"/>
  <c r="B11" i="25"/>
  <c r="B7" i="25"/>
  <c r="B28" i="24"/>
  <c r="B11" i="24"/>
  <c r="B7" i="24"/>
  <c r="B28" i="23"/>
  <c r="B11" i="23"/>
  <c r="B7" i="23"/>
  <c r="B28" i="22"/>
  <c r="B11" i="22"/>
  <c r="B7" i="22"/>
  <c r="B28" i="21"/>
  <c r="B11" i="21"/>
  <c r="B7" i="21"/>
  <c r="B28" i="20"/>
  <c r="B11" i="20"/>
  <c r="B7" i="20"/>
  <c r="B28" i="19"/>
  <c r="B11" i="19"/>
  <c r="B7" i="19"/>
  <c r="B28" i="18"/>
  <c r="B11" i="18"/>
  <c r="B7" i="18"/>
  <c r="B28" i="17"/>
  <c r="B11" i="17"/>
  <c r="B7" i="17"/>
  <c r="B28" i="16"/>
  <c r="B11" i="16"/>
  <c r="B7" i="16"/>
  <c r="B28" i="15"/>
  <c r="B11" i="15"/>
  <c r="B7" i="15"/>
  <c r="B28" i="14"/>
  <c r="B11" i="14"/>
  <c r="B7" i="14"/>
  <c r="B28" i="13"/>
  <c r="B11" i="13"/>
  <c r="B7" i="13"/>
  <c r="B28" i="12"/>
  <c r="B11" i="12"/>
  <c r="B7" i="12"/>
  <c r="B28" i="11"/>
  <c r="B11" i="11"/>
  <c r="B7" i="11"/>
  <c r="B28" i="9"/>
  <c r="B11" i="9"/>
  <c r="B7" i="9"/>
  <c r="B28" i="8"/>
  <c r="B11" i="8"/>
  <c r="B7" i="8"/>
  <c r="B28" i="7"/>
  <c r="B11" i="7"/>
  <c r="B7" i="7"/>
  <c r="B28" i="6"/>
  <c r="B11" i="6"/>
  <c r="B7" i="6"/>
  <c r="B28" i="5"/>
  <c r="B11" i="5"/>
  <c r="B7" i="5"/>
  <c r="B28" i="4"/>
  <c r="B11" i="4"/>
  <c r="B7" i="4"/>
  <c r="B6" i="36"/>
  <c r="B6" i="34"/>
  <c r="B6" i="33"/>
  <c r="B6" i="32"/>
  <c r="B6" i="31"/>
  <c r="B6" i="30"/>
  <c r="B6" i="29"/>
  <c r="B6" i="28"/>
  <c r="B6" i="35"/>
  <c r="B6" i="27"/>
  <c r="B6" i="10"/>
  <c r="B6" i="26"/>
  <c r="B6" i="25"/>
  <c r="B6" i="24"/>
  <c r="B6" i="23"/>
  <c r="B6" i="22"/>
  <c r="B6" i="21"/>
  <c r="B6" i="20"/>
  <c r="B6" i="19"/>
  <c r="B6" i="18"/>
  <c r="B6" i="17"/>
  <c r="B6" i="16"/>
  <c r="B6" i="15"/>
  <c r="B6" i="14"/>
  <c r="B6" i="13"/>
  <c r="B6" i="12"/>
  <c r="B6" i="11"/>
  <c r="B6" i="9"/>
  <c r="B6" i="8"/>
  <c r="B6" i="7"/>
  <c r="B6" i="6"/>
  <c r="B6" i="5"/>
  <c r="B28" i="3" l="1"/>
  <c r="B21" i="3"/>
  <c r="B29" i="3"/>
  <c r="F4" i="1"/>
  <c r="J32" i="30" l="1"/>
  <c r="J32" i="31"/>
  <c r="J32" i="32"/>
  <c r="J32" i="28"/>
  <c r="J32" i="7"/>
  <c r="J32" i="8"/>
  <c r="J32" i="11"/>
  <c r="J32" i="12"/>
  <c r="J32" i="13"/>
  <c r="J32" i="19"/>
  <c r="J32" i="21"/>
  <c r="J32" i="22"/>
  <c r="J32" i="24"/>
  <c r="J32" i="26"/>
  <c r="J32" i="10"/>
  <c r="J32" i="27"/>
  <c r="J32" i="35"/>
  <c r="I39" i="33" l="1"/>
  <c r="I39" i="29"/>
  <c r="J8" i="24"/>
  <c r="H39" i="29"/>
  <c r="E10" i="34"/>
  <c r="F8" i="25"/>
  <c r="G17" i="22"/>
  <c r="G10" i="18"/>
  <c r="G23" i="36"/>
  <c r="G10" i="31"/>
  <c r="G12" i="30"/>
  <c r="F8" i="35"/>
  <c r="H17" i="19"/>
  <c r="H9" i="14"/>
  <c r="H10" i="12"/>
  <c r="H8" i="28"/>
  <c r="I17" i="5"/>
  <c r="I10" i="25"/>
  <c r="I9" i="20"/>
  <c r="I17" i="19"/>
  <c r="I17" i="15"/>
  <c r="I12" i="34"/>
  <c r="I10" i="32"/>
  <c r="H12" i="9"/>
  <c r="H47" i="31"/>
  <c r="H9" i="17"/>
  <c r="G12" i="7"/>
  <c r="H10" i="24"/>
  <c r="G8" i="17"/>
  <c r="F35" i="29"/>
  <c r="F36" i="29" s="1"/>
  <c r="C9" i="19"/>
  <c r="I39" i="16"/>
  <c r="C9" i="28"/>
  <c r="C17" i="32"/>
  <c r="E12" i="5"/>
  <c r="I39" i="32"/>
  <c r="E9" i="8"/>
  <c r="H39" i="30"/>
  <c r="H46" i="30" s="1"/>
  <c r="E10" i="21"/>
  <c r="E12" i="17"/>
  <c r="I39" i="28"/>
  <c r="I46" i="28" s="1"/>
  <c r="E17" i="19"/>
  <c r="E17" i="15"/>
  <c r="I39" i="6"/>
  <c r="B39" i="25"/>
  <c r="B46" i="25" s="1"/>
  <c r="H40" i="23"/>
  <c r="H48" i="23" s="1"/>
  <c r="F8" i="15"/>
  <c r="E12" i="28"/>
  <c r="D8" i="35"/>
  <c r="C39" i="5"/>
  <c r="C46" i="5" s="1"/>
  <c r="C39" i="6"/>
  <c r="C46" i="6" s="1"/>
  <c r="B9" i="22"/>
  <c r="C39" i="11"/>
  <c r="C46" i="11" s="1"/>
  <c r="B39" i="7"/>
  <c r="B46" i="7" s="1"/>
  <c r="B39" i="36"/>
  <c r="B46" i="36" s="1"/>
  <c r="D35" i="31"/>
  <c r="D36" i="31" s="1"/>
  <c r="E17" i="14"/>
  <c r="H42" i="5"/>
  <c r="H50" i="5" s="1"/>
  <c r="H35" i="5"/>
  <c r="H36" i="5" s="1"/>
  <c r="G17" i="6"/>
  <c r="G35" i="7"/>
  <c r="G36" i="7" s="1"/>
  <c r="N32" i="28"/>
  <c r="E9" i="20"/>
  <c r="C42" i="19"/>
  <c r="G35" i="31"/>
  <c r="G36" i="31" s="1"/>
  <c r="H8" i="26"/>
  <c r="G9" i="5"/>
  <c r="I39" i="5"/>
  <c r="I46" i="5" s="1"/>
  <c r="C35" i="5"/>
  <c r="C36" i="5" s="1"/>
  <c r="F35" i="27"/>
  <c r="F36" i="27" s="1"/>
  <c r="H39" i="23"/>
  <c r="H46" i="23" s="1"/>
  <c r="I35" i="22"/>
  <c r="I36" i="22" s="1"/>
  <c r="C39" i="14"/>
  <c r="C46" i="14" s="1"/>
  <c r="B9" i="13"/>
  <c r="C35" i="13"/>
  <c r="C36" i="13" s="1"/>
  <c r="C42" i="9"/>
  <c r="I39" i="8"/>
  <c r="I46" i="8" s="1"/>
  <c r="G39" i="36"/>
  <c r="G46" i="36" s="1"/>
  <c r="C8" i="32"/>
  <c r="H35" i="30"/>
  <c r="H36" i="30" s="1"/>
  <c r="G42" i="35"/>
  <c r="G50" i="35" s="1"/>
  <c r="G35" i="35"/>
  <c r="G36" i="35" s="1"/>
  <c r="I39" i="25"/>
  <c r="I46" i="25" s="1"/>
  <c r="C35" i="25"/>
  <c r="C36" i="25" s="1"/>
  <c r="I39" i="24"/>
  <c r="H39" i="22"/>
  <c r="D8" i="14"/>
  <c r="B35" i="33"/>
  <c r="B36" i="33" s="1"/>
  <c r="J35" i="33"/>
  <c r="J36" i="33" s="1"/>
  <c r="I41" i="5"/>
  <c r="I49" i="5" s="1"/>
  <c r="E35" i="5"/>
  <c r="E36" i="5" s="1"/>
  <c r="G8" i="22"/>
  <c r="H40" i="20"/>
  <c r="H48" i="20" s="1"/>
  <c r="H35" i="20"/>
  <c r="H36" i="20" s="1"/>
  <c r="F35" i="14"/>
  <c r="F36" i="14" s="1"/>
  <c r="D35" i="7"/>
  <c r="D36" i="7" s="1"/>
  <c r="C9" i="6"/>
  <c r="I40" i="35"/>
  <c r="I35" i="35"/>
  <c r="I36" i="35" s="1"/>
  <c r="C17" i="22"/>
  <c r="I42" i="16"/>
  <c r="I50" i="16" s="1"/>
  <c r="I35" i="16"/>
  <c r="I36" i="16" s="1"/>
  <c r="C8" i="15"/>
  <c r="F35" i="12"/>
  <c r="F36" i="12" s="1"/>
  <c r="B12" i="5"/>
  <c r="G40" i="5"/>
  <c r="G48" i="5" s="1"/>
  <c r="G35" i="5"/>
  <c r="G36" i="5" s="1"/>
  <c r="B42" i="20"/>
  <c r="B50" i="20" s="1"/>
  <c r="B35" i="20"/>
  <c r="B36" i="20" s="1"/>
  <c r="B10" i="14"/>
  <c r="H39" i="13"/>
  <c r="N18" i="9"/>
  <c r="H35" i="7"/>
  <c r="H36" i="7" s="1"/>
  <c r="G39" i="28"/>
  <c r="G46" i="28" s="1"/>
  <c r="I10" i="5"/>
  <c r="I23" i="5"/>
  <c r="H40" i="35"/>
  <c r="H48" i="35" s="1"/>
  <c r="H35" i="35"/>
  <c r="H36" i="35" s="1"/>
  <c r="G41" i="27"/>
  <c r="G49" i="27" s="1"/>
  <c r="G35" i="27"/>
  <c r="G36" i="27" s="1"/>
  <c r="I9" i="26"/>
  <c r="I35" i="25"/>
  <c r="I36" i="25" s="1"/>
  <c r="G39" i="22"/>
  <c r="G46" i="22" s="1"/>
  <c r="H40" i="16"/>
  <c r="H48" i="16" s="1"/>
  <c r="F35" i="15"/>
  <c r="F36" i="15" s="1"/>
  <c r="C23" i="13"/>
  <c r="I10" i="11"/>
  <c r="B41" i="11"/>
  <c r="B49" i="11" s="1"/>
  <c r="B35" i="11"/>
  <c r="B36" i="11" s="1"/>
  <c r="F35" i="30"/>
  <c r="F36" i="30" s="1"/>
  <c r="B12" i="17"/>
  <c r="I39" i="9"/>
  <c r="I46" i="9" s="1"/>
  <c r="G9" i="33"/>
  <c r="B42" i="10"/>
  <c r="B50" i="10" s="1"/>
  <c r="J35" i="10"/>
  <c r="J36" i="10" s="1"/>
  <c r="G17" i="23"/>
  <c r="B47" i="16"/>
  <c r="C40" i="16"/>
  <c r="C48" i="16" s="1"/>
  <c r="G41" i="16"/>
  <c r="G49" i="16" s="1"/>
  <c r="C35" i="16"/>
  <c r="C36" i="16" s="1"/>
  <c r="G39" i="14"/>
  <c r="H42" i="14"/>
  <c r="H50" i="14" s="1"/>
  <c r="H35" i="14"/>
  <c r="H36" i="14" s="1"/>
  <c r="G40" i="12"/>
  <c r="G48" i="12" s="1"/>
  <c r="B8" i="7"/>
  <c r="I9" i="33"/>
  <c r="I40" i="30"/>
  <c r="I48" i="30" s="1"/>
  <c r="I39" i="10"/>
  <c r="G8" i="23"/>
  <c r="C39" i="22"/>
  <c r="C46" i="22" s="1"/>
  <c r="B39" i="33"/>
  <c r="B46" i="33" s="1"/>
  <c r="H39" i="31"/>
  <c r="H46" i="31" s="1"/>
  <c r="H12" i="5"/>
  <c r="F35" i="5"/>
  <c r="F36" i="5" s="1"/>
  <c r="G39" i="6"/>
  <c r="G46" i="6" s="1"/>
  <c r="B39" i="27"/>
  <c r="B46" i="27" s="1"/>
  <c r="H8" i="23"/>
  <c r="G39" i="20"/>
  <c r="G46" i="20" s="1"/>
  <c r="G39" i="18"/>
  <c r="G46" i="18" s="1"/>
  <c r="G35" i="17"/>
  <c r="G36" i="17" s="1"/>
  <c r="C9" i="15"/>
  <c r="I39" i="14"/>
  <c r="I46" i="14" s="1"/>
  <c r="F35" i="8"/>
  <c r="F36" i="8" s="1"/>
  <c r="G40" i="34"/>
  <c r="G48" i="34" s="1"/>
  <c r="G35" i="34"/>
  <c r="G36" i="34" s="1"/>
  <c r="C9" i="32"/>
  <c r="I39" i="31"/>
  <c r="D8" i="27"/>
  <c r="D35" i="15"/>
  <c r="D36" i="15" s="1"/>
  <c r="B23" i="5"/>
  <c r="J35" i="26"/>
  <c r="J36" i="26" s="1"/>
  <c r="H39" i="25"/>
  <c r="H46" i="25" s="1"/>
  <c r="N18" i="18"/>
  <c r="H9" i="13"/>
  <c r="D8" i="11"/>
  <c r="J32" i="9"/>
  <c r="C23" i="7"/>
  <c r="C9" i="7"/>
  <c r="I9" i="5"/>
  <c r="G8" i="6"/>
  <c r="G40" i="6"/>
  <c r="G48" i="6" s="1"/>
  <c r="G35" i="26"/>
  <c r="G36" i="26" s="1"/>
  <c r="I23" i="24"/>
  <c r="I40" i="24"/>
  <c r="I35" i="24"/>
  <c r="I36" i="24" s="1"/>
  <c r="I39" i="18"/>
  <c r="C40" i="18"/>
  <c r="C48" i="18" s="1"/>
  <c r="C35" i="18"/>
  <c r="C36" i="18" s="1"/>
  <c r="G39" i="17"/>
  <c r="G46" i="17" s="1"/>
  <c r="I8" i="12"/>
  <c r="H39" i="12"/>
  <c r="I42" i="12"/>
  <c r="I50" i="12" s="1"/>
  <c r="H35" i="12"/>
  <c r="H36" i="12" s="1"/>
  <c r="G39" i="8"/>
  <c r="I40" i="8"/>
  <c r="H40" i="7"/>
  <c r="H48" i="7" s="1"/>
  <c r="E35" i="28"/>
  <c r="E36" i="28" s="1"/>
  <c r="J35" i="36"/>
  <c r="J36" i="36" s="1"/>
  <c r="H39" i="34"/>
  <c r="H46" i="34" s="1"/>
  <c r="J35" i="34"/>
  <c r="J36" i="34" s="1"/>
  <c r="E35" i="33"/>
  <c r="E36" i="33" s="1"/>
  <c r="G39" i="32"/>
  <c r="G46" i="32" s="1"/>
  <c r="H40" i="32"/>
  <c r="H48" i="32" s="1"/>
  <c r="H35" i="32"/>
  <c r="H36" i="32" s="1"/>
  <c r="H42" i="29"/>
  <c r="H35" i="29"/>
  <c r="H36" i="29" s="1"/>
  <c r="I47" i="5"/>
  <c r="H8" i="6"/>
  <c r="H42" i="6"/>
  <c r="H42" i="26"/>
  <c r="H50" i="26" s="1"/>
  <c r="H35" i="26"/>
  <c r="H36" i="26" s="1"/>
  <c r="B41" i="24"/>
  <c r="B49" i="24" s="1"/>
  <c r="B35" i="24"/>
  <c r="B36" i="24" s="1"/>
  <c r="G41" i="21"/>
  <c r="G49" i="21" s="1"/>
  <c r="G35" i="21"/>
  <c r="G36" i="21" s="1"/>
  <c r="B39" i="18"/>
  <c r="B46" i="18" s="1"/>
  <c r="D35" i="18"/>
  <c r="D36" i="18" s="1"/>
  <c r="I35" i="17"/>
  <c r="I36" i="17" s="1"/>
  <c r="C17" i="15"/>
  <c r="C42" i="14"/>
  <c r="G41" i="14"/>
  <c r="G49" i="14" s="1"/>
  <c r="C35" i="14"/>
  <c r="C36" i="14" s="1"/>
  <c r="I35" i="12"/>
  <c r="I36" i="12" s="1"/>
  <c r="D35" i="11"/>
  <c r="D36" i="11" s="1"/>
  <c r="B9" i="8"/>
  <c r="G8" i="8"/>
  <c r="H39" i="8"/>
  <c r="H46" i="8" s="1"/>
  <c r="C8" i="28"/>
  <c r="F8" i="36"/>
  <c r="I39" i="36"/>
  <c r="I46" i="36" s="1"/>
  <c r="I39" i="34"/>
  <c r="I46" i="34" s="1"/>
  <c r="I35" i="32"/>
  <c r="I36" i="32" s="1"/>
  <c r="G39" i="31"/>
  <c r="G46" i="31" s="1"/>
  <c r="I42" i="31"/>
  <c r="I50" i="31" s="1"/>
  <c r="I35" i="31"/>
  <c r="I36" i="31" s="1"/>
  <c r="G39" i="30"/>
  <c r="G39" i="29"/>
  <c r="G46" i="29" s="1"/>
  <c r="B39" i="23"/>
  <c r="B46" i="23" s="1"/>
  <c r="B39" i="16"/>
  <c r="B46" i="16" s="1"/>
  <c r="H10" i="5"/>
  <c r="G39" i="5"/>
  <c r="G46" i="5" s="1"/>
  <c r="G12" i="5"/>
  <c r="H9" i="6"/>
  <c r="H23" i="6"/>
  <c r="E8" i="27"/>
  <c r="G8" i="26"/>
  <c r="I42" i="26"/>
  <c r="I50" i="26" s="1"/>
  <c r="N31" i="23"/>
  <c r="H35" i="21"/>
  <c r="H36" i="21" s="1"/>
  <c r="E8" i="19"/>
  <c r="B39" i="15"/>
  <c r="B46" i="15" s="1"/>
  <c r="C8" i="13"/>
  <c r="G8" i="9"/>
  <c r="H8" i="8"/>
  <c r="C35" i="8"/>
  <c r="C36" i="8" s="1"/>
  <c r="G35" i="8"/>
  <c r="G36" i="8" s="1"/>
  <c r="C12" i="7"/>
  <c r="B35" i="7"/>
  <c r="B36" i="7" s="1"/>
  <c r="D35" i="36"/>
  <c r="D36" i="36" s="1"/>
  <c r="D35" i="34"/>
  <c r="D36" i="34" s="1"/>
  <c r="E17" i="33"/>
  <c r="G40" i="10"/>
  <c r="G48" i="10" s="1"/>
  <c r="B47" i="23"/>
  <c r="G35" i="23"/>
  <c r="G36" i="23" s="1"/>
  <c r="H12" i="22"/>
  <c r="F8" i="21"/>
  <c r="I42" i="21"/>
  <c r="I50" i="21" s="1"/>
  <c r="H42" i="19"/>
  <c r="H50" i="19" s="1"/>
  <c r="G35" i="19"/>
  <c r="G36" i="19" s="1"/>
  <c r="F35" i="18"/>
  <c r="F36" i="18" s="1"/>
  <c r="G12" i="16"/>
  <c r="E35" i="14"/>
  <c r="E36" i="14" s="1"/>
  <c r="H12" i="13"/>
  <c r="C35" i="12"/>
  <c r="C36" i="12" s="1"/>
  <c r="G9" i="9"/>
  <c r="G35" i="9"/>
  <c r="G36" i="9" s="1"/>
  <c r="D35" i="8"/>
  <c r="D36" i="8" s="1"/>
  <c r="H35" i="8"/>
  <c r="H36" i="8" s="1"/>
  <c r="H40" i="28"/>
  <c r="H48" i="28" s="1"/>
  <c r="H35" i="28"/>
  <c r="H36" i="28" s="1"/>
  <c r="E35" i="36"/>
  <c r="E36" i="36" s="1"/>
  <c r="H35" i="33"/>
  <c r="H36" i="33" s="1"/>
  <c r="C42" i="30"/>
  <c r="C35" i="30"/>
  <c r="C36" i="30" s="1"/>
  <c r="B35" i="26"/>
  <c r="B36" i="26" s="1"/>
  <c r="B12" i="10"/>
  <c r="N32" i="10"/>
  <c r="I12" i="24"/>
  <c r="H39" i="19"/>
  <c r="H46" i="19" s="1"/>
  <c r="G39" i="13"/>
  <c r="G46" i="13" s="1"/>
  <c r="H39" i="28"/>
  <c r="H46" i="28" s="1"/>
  <c r="H39" i="33"/>
  <c r="H46" i="33" s="1"/>
  <c r="C39" i="12"/>
  <c r="C46" i="12" s="1"/>
  <c r="C39" i="21"/>
  <c r="C46" i="21" s="1"/>
  <c r="C39" i="36"/>
  <c r="C8" i="31"/>
  <c r="C10" i="34"/>
  <c r="C39" i="32"/>
  <c r="C46" i="32" s="1"/>
  <c r="C39" i="35"/>
  <c r="C46" i="35" s="1"/>
  <c r="C39" i="26"/>
  <c r="C46" i="26" s="1"/>
  <c r="C39" i="33"/>
  <c r="C46" i="33" s="1"/>
  <c r="G39" i="26"/>
  <c r="G46" i="26" s="1"/>
  <c r="B9" i="23"/>
  <c r="N18" i="21"/>
  <c r="C9" i="36"/>
  <c r="C8" i="36"/>
  <c r="C10" i="36"/>
  <c r="N18" i="35"/>
  <c r="H9" i="5"/>
  <c r="I12" i="5"/>
  <c r="G8" i="35"/>
  <c r="G23" i="35"/>
  <c r="I23" i="10"/>
  <c r="N18" i="26"/>
  <c r="J8" i="23"/>
  <c r="G39" i="23"/>
  <c r="G46" i="23" s="1"/>
  <c r="H8" i="22"/>
  <c r="D8" i="21"/>
  <c r="I23" i="21"/>
  <c r="C39" i="8"/>
  <c r="C46" i="8" s="1"/>
  <c r="G39" i="33"/>
  <c r="G46" i="33" s="1"/>
  <c r="N30" i="5"/>
  <c r="N18" i="17"/>
  <c r="J32" i="17"/>
  <c r="N32" i="17" s="1"/>
  <c r="N16" i="6"/>
  <c r="B35" i="6"/>
  <c r="B36" i="6" s="1"/>
  <c r="J35" i="6"/>
  <c r="J36" i="6" s="1"/>
  <c r="G47" i="35"/>
  <c r="C8" i="27"/>
  <c r="H40" i="27"/>
  <c r="H48" i="27" s="1"/>
  <c r="H35" i="27"/>
  <c r="H36" i="27" s="1"/>
  <c r="C9" i="10"/>
  <c r="B39" i="26"/>
  <c r="B46" i="26" s="1"/>
  <c r="D35" i="24"/>
  <c r="D36" i="24" s="1"/>
  <c r="I39" i="23"/>
  <c r="I46" i="23" s="1"/>
  <c r="B35" i="23"/>
  <c r="B36" i="23" s="1"/>
  <c r="J35" i="23"/>
  <c r="J36" i="23" s="1"/>
  <c r="I8" i="21"/>
  <c r="B41" i="21"/>
  <c r="B49" i="21" s="1"/>
  <c r="B35" i="21"/>
  <c r="B36" i="21" s="1"/>
  <c r="G40" i="21"/>
  <c r="G48" i="21" s="1"/>
  <c r="C39" i="20"/>
  <c r="C46" i="20" s="1"/>
  <c r="N18" i="19"/>
  <c r="H17" i="18"/>
  <c r="I8" i="17"/>
  <c r="I10" i="17"/>
  <c r="E8" i="11"/>
  <c r="E9" i="11"/>
  <c r="G17" i="7"/>
  <c r="G8" i="7"/>
  <c r="G9" i="7"/>
  <c r="C10" i="7"/>
  <c r="C8" i="7"/>
  <c r="H39" i="32"/>
  <c r="I42" i="5"/>
  <c r="I50" i="5" s="1"/>
  <c r="E10" i="5"/>
  <c r="H17" i="5"/>
  <c r="B35" i="5"/>
  <c r="B36" i="5" s="1"/>
  <c r="C40" i="6"/>
  <c r="C48" i="6" s="1"/>
  <c r="C35" i="6"/>
  <c r="C36" i="6" s="1"/>
  <c r="I42" i="27"/>
  <c r="I50" i="27" s="1"/>
  <c r="I35" i="27"/>
  <c r="I36" i="27" s="1"/>
  <c r="D35" i="10"/>
  <c r="D36" i="10" s="1"/>
  <c r="E8" i="25"/>
  <c r="E12" i="25"/>
  <c r="E35" i="24"/>
  <c r="E36" i="24" s="1"/>
  <c r="C42" i="23"/>
  <c r="C35" i="23"/>
  <c r="C36" i="23" s="1"/>
  <c r="H9" i="22"/>
  <c r="F35" i="22"/>
  <c r="F36" i="22" s="1"/>
  <c r="G39" i="21"/>
  <c r="G46" i="21" s="1"/>
  <c r="I12" i="21"/>
  <c r="I17" i="18"/>
  <c r="G8" i="12"/>
  <c r="N32" i="7"/>
  <c r="N18" i="7"/>
  <c r="I40" i="7"/>
  <c r="I48" i="7" s="1"/>
  <c r="E17" i="5"/>
  <c r="I35" i="5"/>
  <c r="I36" i="5" s="1"/>
  <c r="B41" i="5"/>
  <c r="B49" i="5" s="1"/>
  <c r="J8" i="5"/>
  <c r="C41" i="5"/>
  <c r="C49" i="5" s="1"/>
  <c r="D35" i="6"/>
  <c r="D36" i="6" s="1"/>
  <c r="G9" i="27"/>
  <c r="H9" i="10"/>
  <c r="I41" i="10"/>
  <c r="I49" i="10" s="1"/>
  <c r="E35" i="10"/>
  <c r="E36" i="10" s="1"/>
  <c r="E35" i="26"/>
  <c r="E36" i="26" s="1"/>
  <c r="G35" i="25"/>
  <c r="G36" i="25" s="1"/>
  <c r="C39" i="23"/>
  <c r="C46" i="23" s="1"/>
  <c r="D35" i="23"/>
  <c r="D36" i="23" s="1"/>
  <c r="H35" i="23"/>
  <c r="H36" i="23" s="1"/>
  <c r="C41" i="22"/>
  <c r="C49" i="22" s="1"/>
  <c r="G35" i="22"/>
  <c r="G36" i="22" s="1"/>
  <c r="G9" i="21"/>
  <c r="G17" i="21"/>
  <c r="I17" i="20"/>
  <c r="N32" i="19"/>
  <c r="C10" i="17"/>
  <c r="I9" i="8"/>
  <c r="I17" i="8"/>
  <c r="I8" i="8"/>
  <c r="E17" i="16"/>
  <c r="D35" i="5"/>
  <c r="D36" i="5" s="1"/>
  <c r="I40" i="5"/>
  <c r="I48" i="5" s="1"/>
  <c r="E35" i="6"/>
  <c r="E36" i="6" s="1"/>
  <c r="F35" i="35"/>
  <c r="F36" i="35" s="1"/>
  <c r="I9" i="10"/>
  <c r="G39" i="10"/>
  <c r="G46" i="10" s="1"/>
  <c r="H35" i="25"/>
  <c r="H36" i="25" s="1"/>
  <c r="D35" i="25"/>
  <c r="D36" i="25" s="1"/>
  <c r="B8" i="24"/>
  <c r="H39" i="24"/>
  <c r="H46" i="24" s="1"/>
  <c r="G41" i="24"/>
  <c r="G49" i="24" s="1"/>
  <c r="G35" i="24"/>
  <c r="G36" i="24" s="1"/>
  <c r="E35" i="23"/>
  <c r="E36" i="23" s="1"/>
  <c r="B39" i="22"/>
  <c r="B46" i="22" s="1"/>
  <c r="H42" i="22"/>
  <c r="H50" i="22" s="1"/>
  <c r="H10" i="21"/>
  <c r="I39" i="21"/>
  <c r="I46" i="21" s="1"/>
  <c r="E35" i="21"/>
  <c r="E36" i="21" s="1"/>
  <c r="B12" i="20"/>
  <c r="J8" i="20"/>
  <c r="G42" i="20"/>
  <c r="G50" i="20" s="1"/>
  <c r="C41" i="20"/>
  <c r="C49" i="20" s="1"/>
  <c r="G35" i="20"/>
  <c r="G36" i="20" s="1"/>
  <c r="N22" i="14"/>
  <c r="N29" i="14"/>
  <c r="C39" i="29"/>
  <c r="C46" i="29" s="1"/>
  <c r="H8" i="19"/>
  <c r="I40" i="18"/>
  <c r="I48" i="18" s="1"/>
  <c r="E35" i="18"/>
  <c r="E36" i="18" s="1"/>
  <c r="D8" i="17"/>
  <c r="B23" i="17"/>
  <c r="H35" i="17"/>
  <c r="H36" i="17" s="1"/>
  <c r="J35" i="16"/>
  <c r="J36" i="16" s="1"/>
  <c r="I39" i="15"/>
  <c r="I46" i="15" s="1"/>
  <c r="I41" i="15"/>
  <c r="I49" i="15" s="1"/>
  <c r="E35" i="15"/>
  <c r="E36" i="15" s="1"/>
  <c r="I12" i="13"/>
  <c r="C40" i="12"/>
  <c r="C48" i="12" s="1"/>
  <c r="H9" i="11"/>
  <c r="H17" i="11"/>
  <c r="C10" i="8"/>
  <c r="C17" i="7"/>
  <c r="G40" i="7"/>
  <c r="G48" i="7" s="1"/>
  <c r="F35" i="7"/>
  <c r="F36" i="7" s="1"/>
  <c r="G9" i="28"/>
  <c r="G42" i="28"/>
  <c r="G35" i="28"/>
  <c r="G36" i="28" s="1"/>
  <c r="H9" i="36"/>
  <c r="B41" i="36"/>
  <c r="B49" i="36" s="1"/>
  <c r="F35" i="36"/>
  <c r="F36" i="36" s="1"/>
  <c r="I42" i="33"/>
  <c r="I50" i="33" s="1"/>
  <c r="B41" i="32"/>
  <c r="B49" i="32" s="1"/>
  <c r="B35" i="32"/>
  <c r="B36" i="32" s="1"/>
  <c r="J35" i="32"/>
  <c r="J36" i="32" s="1"/>
  <c r="B40" i="32"/>
  <c r="B48" i="32" s="1"/>
  <c r="I12" i="31"/>
  <c r="N30" i="31"/>
  <c r="E35" i="30"/>
  <c r="E36" i="30" s="1"/>
  <c r="E35" i="29"/>
  <c r="E36" i="29" s="1"/>
  <c r="E9" i="18"/>
  <c r="C9" i="17"/>
  <c r="D8" i="12"/>
  <c r="I39" i="11"/>
  <c r="H47" i="7"/>
  <c r="B39" i="28"/>
  <c r="B46" i="28" s="1"/>
  <c r="H17" i="36"/>
  <c r="G17" i="34"/>
  <c r="B9" i="32"/>
  <c r="I17" i="31"/>
  <c r="F35" i="20"/>
  <c r="F36" i="20" s="1"/>
  <c r="G39" i="19"/>
  <c r="G46" i="19" s="1"/>
  <c r="H39" i="18"/>
  <c r="H46" i="18" s="1"/>
  <c r="J35" i="17"/>
  <c r="J36" i="17" s="1"/>
  <c r="G35" i="15"/>
  <c r="G36" i="15" s="1"/>
  <c r="N18" i="13"/>
  <c r="I35" i="13"/>
  <c r="I36" i="13" s="1"/>
  <c r="H42" i="11"/>
  <c r="H50" i="11" s="1"/>
  <c r="H35" i="11"/>
  <c r="H36" i="11" s="1"/>
  <c r="I40" i="9"/>
  <c r="I48" i="9" s="1"/>
  <c r="H35" i="9"/>
  <c r="H36" i="9" s="1"/>
  <c r="D8" i="7"/>
  <c r="I41" i="7"/>
  <c r="I49" i="7" s="1"/>
  <c r="N16" i="28"/>
  <c r="I40" i="28"/>
  <c r="I48" i="28" s="1"/>
  <c r="I35" i="28"/>
  <c r="I36" i="28" s="1"/>
  <c r="G39" i="34"/>
  <c r="G46" i="34" s="1"/>
  <c r="H41" i="34"/>
  <c r="H49" i="34" s="1"/>
  <c r="C35" i="33"/>
  <c r="C36" i="33" s="1"/>
  <c r="E8" i="32"/>
  <c r="H12" i="30"/>
  <c r="N16" i="30"/>
  <c r="G17" i="29"/>
  <c r="G41" i="29"/>
  <c r="G49" i="29" s="1"/>
  <c r="G41" i="19"/>
  <c r="G49" i="19" s="1"/>
  <c r="F35" i="19"/>
  <c r="F36" i="19" s="1"/>
  <c r="J35" i="19"/>
  <c r="J36" i="19" s="1"/>
  <c r="H8" i="16"/>
  <c r="H41" i="15"/>
  <c r="H49" i="15" s="1"/>
  <c r="B40" i="14"/>
  <c r="B48" i="14" s="1"/>
  <c r="B35" i="14"/>
  <c r="B36" i="14" s="1"/>
  <c r="B35" i="13"/>
  <c r="B36" i="13" s="1"/>
  <c r="J35" i="13"/>
  <c r="J36" i="13" s="1"/>
  <c r="I35" i="9"/>
  <c r="I36" i="9" s="1"/>
  <c r="H40" i="8"/>
  <c r="H48" i="8" s="1"/>
  <c r="H41" i="8"/>
  <c r="H49" i="8" s="1"/>
  <c r="B41" i="7"/>
  <c r="B49" i="7" s="1"/>
  <c r="I35" i="7"/>
  <c r="I36" i="7" s="1"/>
  <c r="B41" i="28"/>
  <c r="B49" i="28" s="1"/>
  <c r="B35" i="28"/>
  <c r="B36" i="28" s="1"/>
  <c r="J35" i="28"/>
  <c r="J36" i="28" s="1"/>
  <c r="J8" i="34"/>
  <c r="I35" i="34"/>
  <c r="I36" i="34" s="1"/>
  <c r="D35" i="33"/>
  <c r="D36" i="33" s="1"/>
  <c r="E35" i="32"/>
  <c r="E36" i="32" s="1"/>
  <c r="H39" i="17"/>
  <c r="H46" i="17" s="1"/>
  <c r="N16" i="17"/>
  <c r="J8" i="16"/>
  <c r="G10" i="8"/>
  <c r="B42" i="7"/>
  <c r="B50" i="7" s="1"/>
  <c r="N22" i="32"/>
  <c r="D8" i="30"/>
  <c r="J8" i="29"/>
  <c r="I42" i="20"/>
  <c r="I50" i="20" s="1"/>
  <c r="I35" i="20"/>
  <c r="I36" i="20" s="1"/>
  <c r="H23" i="19"/>
  <c r="H35" i="19"/>
  <c r="H36" i="19" s="1"/>
  <c r="C39" i="18"/>
  <c r="C46" i="18" s="1"/>
  <c r="B35" i="18"/>
  <c r="B36" i="18" s="1"/>
  <c r="I39" i="17"/>
  <c r="I46" i="17" s="1"/>
  <c r="I9" i="16"/>
  <c r="H39" i="16"/>
  <c r="H46" i="16" s="1"/>
  <c r="H17" i="16"/>
  <c r="C12" i="15"/>
  <c r="B42" i="15"/>
  <c r="B50" i="15" s="1"/>
  <c r="D35" i="14"/>
  <c r="D36" i="14" s="1"/>
  <c r="D35" i="13"/>
  <c r="D36" i="13" s="1"/>
  <c r="H40" i="12"/>
  <c r="H48" i="12" s="1"/>
  <c r="F8" i="11"/>
  <c r="F8" i="9"/>
  <c r="G12" i="9"/>
  <c r="B42" i="8"/>
  <c r="B50" i="8" s="1"/>
  <c r="B35" i="8"/>
  <c r="B36" i="8" s="1"/>
  <c r="J35" i="8"/>
  <c r="J36" i="8" s="1"/>
  <c r="H39" i="7"/>
  <c r="H46" i="7" s="1"/>
  <c r="H42" i="7"/>
  <c r="H50" i="7" s="1"/>
  <c r="G40" i="36"/>
  <c r="G48" i="36" s="1"/>
  <c r="C35" i="36"/>
  <c r="C36" i="36" s="1"/>
  <c r="B39" i="34"/>
  <c r="B46" i="34" s="1"/>
  <c r="H8" i="33"/>
  <c r="E12" i="33"/>
  <c r="C23" i="30"/>
  <c r="I39" i="30"/>
  <c r="B42" i="30"/>
  <c r="B50" i="30" s="1"/>
  <c r="B35" i="30"/>
  <c r="B36" i="30" s="1"/>
  <c r="J35" i="30"/>
  <c r="J36" i="30" s="1"/>
  <c r="N11" i="35"/>
  <c r="N31" i="21"/>
  <c r="E8" i="5"/>
  <c r="J35" i="5"/>
  <c r="J36" i="5" s="1"/>
  <c r="C42" i="5"/>
  <c r="F8" i="6"/>
  <c r="I48" i="35"/>
  <c r="G17" i="10"/>
  <c r="G8" i="10"/>
  <c r="G23" i="10"/>
  <c r="G12" i="10"/>
  <c r="H40" i="10"/>
  <c r="H48" i="10" s="1"/>
  <c r="C9" i="21"/>
  <c r="C17" i="21"/>
  <c r="C9" i="5"/>
  <c r="H47" i="5"/>
  <c r="N6" i="5"/>
  <c r="F8" i="5"/>
  <c r="H39" i="5"/>
  <c r="H46" i="5" s="1"/>
  <c r="N22" i="5"/>
  <c r="G23" i="5"/>
  <c r="I41" i="6"/>
  <c r="I49" i="6" s="1"/>
  <c r="N16" i="18"/>
  <c r="C23" i="5"/>
  <c r="N16" i="35"/>
  <c r="E23" i="5"/>
  <c r="G17" i="5"/>
  <c r="G47" i="5"/>
  <c r="N7" i="5"/>
  <c r="G8" i="5"/>
  <c r="E9" i="5"/>
  <c r="C17" i="5"/>
  <c r="C40" i="5"/>
  <c r="C48" i="5" s="1"/>
  <c r="N29" i="6"/>
  <c r="E8" i="26"/>
  <c r="E17" i="26"/>
  <c r="E12" i="26"/>
  <c r="C47" i="5"/>
  <c r="C12" i="5"/>
  <c r="C10" i="5"/>
  <c r="D8" i="5"/>
  <c r="H23" i="5"/>
  <c r="H8" i="5"/>
  <c r="N11" i="5"/>
  <c r="J32" i="5"/>
  <c r="N18" i="5"/>
  <c r="G42" i="5"/>
  <c r="G50" i="5" s="1"/>
  <c r="G41" i="5"/>
  <c r="G49" i="5" s="1"/>
  <c r="N29" i="5"/>
  <c r="N18" i="6"/>
  <c r="G35" i="6"/>
  <c r="G36" i="6" s="1"/>
  <c r="J8" i="27"/>
  <c r="H41" i="5"/>
  <c r="H49" i="5" s="1"/>
  <c r="J32" i="25"/>
  <c r="N32" i="25" s="1"/>
  <c r="N18" i="25"/>
  <c r="C8" i="5"/>
  <c r="N31" i="5"/>
  <c r="C47" i="27"/>
  <c r="C9" i="27"/>
  <c r="C12" i="27"/>
  <c r="C10" i="27"/>
  <c r="G10" i="5"/>
  <c r="H40" i="5"/>
  <c r="H48" i="5" s="1"/>
  <c r="I9" i="35"/>
  <c r="I39" i="35"/>
  <c r="I46" i="35" s="1"/>
  <c r="I41" i="27"/>
  <c r="N31" i="10"/>
  <c r="N16" i="26"/>
  <c r="G23" i="26"/>
  <c r="D8" i="24"/>
  <c r="I8" i="6"/>
  <c r="G41" i="6"/>
  <c r="F35" i="6"/>
  <c r="F36" i="6" s="1"/>
  <c r="I47" i="6"/>
  <c r="N30" i="35"/>
  <c r="J35" i="35"/>
  <c r="J36" i="35" s="1"/>
  <c r="N30" i="27"/>
  <c r="J35" i="27"/>
  <c r="J36" i="27" s="1"/>
  <c r="H39" i="10"/>
  <c r="I12" i="10"/>
  <c r="G42" i="10"/>
  <c r="G50" i="10" s="1"/>
  <c r="N29" i="10"/>
  <c r="G41" i="10"/>
  <c r="G49" i="10" s="1"/>
  <c r="F35" i="10"/>
  <c r="F36" i="10" s="1"/>
  <c r="G9" i="26"/>
  <c r="G12" i="26"/>
  <c r="C8" i="25"/>
  <c r="C17" i="25"/>
  <c r="E12" i="22"/>
  <c r="E8" i="22"/>
  <c r="E9" i="22"/>
  <c r="E17" i="22"/>
  <c r="I17" i="7"/>
  <c r="I8" i="7"/>
  <c r="I10" i="7"/>
  <c r="I9" i="7"/>
  <c r="I23" i="7"/>
  <c r="I12" i="7"/>
  <c r="I47" i="7"/>
  <c r="C40" i="35"/>
  <c r="C48" i="35" s="1"/>
  <c r="G41" i="35"/>
  <c r="G49" i="35" s="1"/>
  <c r="C35" i="35"/>
  <c r="C36" i="35" s="1"/>
  <c r="N7" i="27"/>
  <c r="G40" i="27"/>
  <c r="G48" i="27" s="1"/>
  <c r="C35" i="27"/>
  <c r="C36" i="27" s="1"/>
  <c r="H41" i="10"/>
  <c r="H49" i="10" s="1"/>
  <c r="G35" i="10"/>
  <c r="G36" i="10" s="1"/>
  <c r="H39" i="26"/>
  <c r="H46" i="26" s="1"/>
  <c r="H12" i="26"/>
  <c r="N29" i="25"/>
  <c r="N30" i="25"/>
  <c r="H39" i="21"/>
  <c r="H46" i="21" s="1"/>
  <c r="G8" i="20"/>
  <c r="G12" i="6"/>
  <c r="I23" i="6"/>
  <c r="I42" i="6"/>
  <c r="I50" i="6" s="1"/>
  <c r="H35" i="6"/>
  <c r="H36" i="6" s="1"/>
  <c r="G12" i="35"/>
  <c r="D35" i="35"/>
  <c r="D36" i="35" s="1"/>
  <c r="G39" i="27"/>
  <c r="D35" i="27"/>
  <c r="D36" i="27" s="1"/>
  <c r="I40" i="27"/>
  <c r="I48" i="27" s="1"/>
  <c r="I8" i="10"/>
  <c r="I42" i="10"/>
  <c r="H35" i="10"/>
  <c r="H36" i="10" s="1"/>
  <c r="D35" i="26"/>
  <c r="D36" i="26" s="1"/>
  <c r="C12" i="25"/>
  <c r="G39" i="24"/>
  <c r="G46" i="24" s="1"/>
  <c r="H17" i="20"/>
  <c r="J8" i="19"/>
  <c r="I8" i="5"/>
  <c r="N16" i="5"/>
  <c r="I9" i="6"/>
  <c r="H39" i="6"/>
  <c r="H46" i="6" s="1"/>
  <c r="H12" i="6"/>
  <c r="I35" i="6"/>
  <c r="I36" i="6" s="1"/>
  <c r="N7" i="35"/>
  <c r="G39" i="35"/>
  <c r="G46" i="35" s="1"/>
  <c r="E17" i="35"/>
  <c r="N22" i="35"/>
  <c r="E35" i="35"/>
  <c r="E36" i="35" s="1"/>
  <c r="H39" i="27"/>
  <c r="H46" i="27" s="1"/>
  <c r="E35" i="27"/>
  <c r="E36" i="27" s="1"/>
  <c r="J8" i="10"/>
  <c r="I35" i="10"/>
  <c r="I36" i="10" s="1"/>
  <c r="I47" i="10"/>
  <c r="G39" i="25"/>
  <c r="G46" i="25" s="1"/>
  <c r="I12" i="6"/>
  <c r="N30" i="6"/>
  <c r="H39" i="35"/>
  <c r="N29" i="35"/>
  <c r="I39" i="27"/>
  <c r="I46" i="27" s="1"/>
  <c r="N29" i="27"/>
  <c r="H17" i="10"/>
  <c r="N22" i="10"/>
  <c r="N22" i="26"/>
  <c r="N31" i="26"/>
  <c r="G47" i="26"/>
  <c r="G17" i="25"/>
  <c r="G9" i="25"/>
  <c r="G12" i="20"/>
  <c r="I39" i="26"/>
  <c r="I46" i="26" s="1"/>
  <c r="I35" i="26"/>
  <c r="I36" i="26" s="1"/>
  <c r="E9" i="25"/>
  <c r="J35" i="25"/>
  <c r="J36" i="25" s="1"/>
  <c r="N7" i="24"/>
  <c r="C9" i="24"/>
  <c r="H42" i="24"/>
  <c r="H35" i="24"/>
  <c r="H36" i="24" s="1"/>
  <c r="G9" i="23"/>
  <c r="G23" i="23"/>
  <c r="G40" i="23"/>
  <c r="G48" i="23" s="1"/>
  <c r="F35" i="23"/>
  <c r="F36" i="23" s="1"/>
  <c r="N30" i="22"/>
  <c r="J35" i="22"/>
  <c r="J36" i="22" s="1"/>
  <c r="N30" i="21"/>
  <c r="I35" i="21"/>
  <c r="I36" i="21" s="1"/>
  <c r="N29" i="20"/>
  <c r="J35" i="20"/>
  <c r="J36" i="20" s="1"/>
  <c r="I39" i="19"/>
  <c r="I46" i="19" s="1"/>
  <c r="C17" i="19"/>
  <c r="I35" i="19"/>
  <c r="I36" i="19" s="1"/>
  <c r="H9" i="18"/>
  <c r="G42" i="18"/>
  <c r="G50" i="18" s="1"/>
  <c r="C41" i="18"/>
  <c r="C49" i="18" s="1"/>
  <c r="G35" i="18"/>
  <c r="G36" i="18" s="1"/>
  <c r="H40" i="17"/>
  <c r="H48" i="17" s="1"/>
  <c r="C39" i="16"/>
  <c r="C46" i="16" s="1"/>
  <c r="I17" i="16"/>
  <c r="N7" i="15"/>
  <c r="J32" i="15"/>
  <c r="N32" i="15" s="1"/>
  <c r="N18" i="15"/>
  <c r="E9" i="14"/>
  <c r="J32" i="14"/>
  <c r="N32" i="14" s="1"/>
  <c r="N18" i="14"/>
  <c r="C9" i="12"/>
  <c r="D8" i="9"/>
  <c r="G41" i="26"/>
  <c r="G49" i="26" s="1"/>
  <c r="H40" i="25"/>
  <c r="H48" i="25" s="1"/>
  <c r="N16" i="24"/>
  <c r="I17" i="24"/>
  <c r="H9" i="23"/>
  <c r="G12" i="23"/>
  <c r="H23" i="23"/>
  <c r="C42" i="22"/>
  <c r="C35" i="22"/>
  <c r="C36" i="22" s="1"/>
  <c r="N22" i="21"/>
  <c r="C42" i="21"/>
  <c r="J35" i="21"/>
  <c r="J36" i="21" s="1"/>
  <c r="D8" i="20"/>
  <c r="H39" i="20"/>
  <c r="H46" i="20" s="1"/>
  <c r="N16" i="20"/>
  <c r="E17" i="20"/>
  <c r="C40" i="20"/>
  <c r="C48" i="20" s="1"/>
  <c r="G41" i="20"/>
  <c r="G49" i="20" s="1"/>
  <c r="C35" i="20"/>
  <c r="C36" i="20" s="1"/>
  <c r="I9" i="18"/>
  <c r="C12" i="18"/>
  <c r="C23" i="18"/>
  <c r="H42" i="18"/>
  <c r="H50" i="18" s="1"/>
  <c r="I41" i="17"/>
  <c r="E9" i="16"/>
  <c r="E35" i="16"/>
  <c r="E36" i="16" s="1"/>
  <c r="N11" i="14"/>
  <c r="E12" i="9"/>
  <c r="E8" i="9"/>
  <c r="H41" i="26"/>
  <c r="H49" i="26" s="1"/>
  <c r="C35" i="26"/>
  <c r="C36" i="26" s="1"/>
  <c r="H9" i="25"/>
  <c r="I40" i="25"/>
  <c r="C39" i="24"/>
  <c r="C46" i="24" s="1"/>
  <c r="N22" i="24"/>
  <c r="N29" i="24"/>
  <c r="N30" i="24"/>
  <c r="J35" i="24"/>
  <c r="J36" i="24" s="1"/>
  <c r="I9" i="23"/>
  <c r="H12" i="23"/>
  <c r="I41" i="23"/>
  <c r="I49" i="23" s="1"/>
  <c r="H47" i="23"/>
  <c r="H41" i="22"/>
  <c r="D35" i="22"/>
  <c r="D36" i="22" s="1"/>
  <c r="N32" i="21"/>
  <c r="C35" i="21"/>
  <c r="C36" i="21" s="1"/>
  <c r="I39" i="20"/>
  <c r="D35" i="20"/>
  <c r="D36" i="20" s="1"/>
  <c r="C39" i="19"/>
  <c r="C46" i="19" s="1"/>
  <c r="G17" i="19"/>
  <c r="C35" i="19"/>
  <c r="C36" i="19" s="1"/>
  <c r="C8" i="18"/>
  <c r="I41" i="18"/>
  <c r="I49" i="18" s="1"/>
  <c r="I35" i="18"/>
  <c r="I36" i="18" s="1"/>
  <c r="J8" i="17"/>
  <c r="C39" i="17"/>
  <c r="C46" i="17" s="1"/>
  <c r="H9" i="16"/>
  <c r="N22" i="16"/>
  <c r="N31" i="16"/>
  <c r="F35" i="16"/>
  <c r="F36" i="16" s="1"/>
  <c r="H42" i="15"/>
  <c r="H35" i="15"/>
  <c r="H36" i="15" s="1"/>
  <c r="N16" i="14"/>
  <c r="J35" i="14"/>
  <c r="J36" i="14" s="1"/>
  <c r="C39" i="9"/>
  <c r="C46" i="9" s="1"/>
  <c r="E35" i="25"/>
  <c r="E36" i="25" s="1"/>
  <c r="I9" i="24"/>
  <c r="N32" i="24"/>
  <c r="C41" i="24"/>
  <c r="C49" i="24" s="1"/>
  <c r="G40" i="24"/>
  <c r="C35" i="24"/>
  <c r="C36" i="24" s="1"/>
  <c r="I35" i="23"/>
  <c r="I36" i="23" s="1"/>
  <c r="N32" i="22"/>
  <c r="I41" i="21"/>
  <c r="I49" i="21" s="1"/>
  <c r="D35" i="21"/>
  <c r="D36" i="21" s="1"/>
  <c r="N11" i="20"/>
  <c r="E35" i="20"/>
  <c r="E36" i="20" s="1"/>
  <c r="N30" i="19"/>
  <c r="N31" i="19"/>
  <c r="D35" i="19"/>
  <c r="D36" i="19" s="1"/>
  <c r="D8" i="18"/>
  <c r="N31" i="18"/>
  <c r="J35" i="18"/>
  <c r="J36" i="18" s="1"/>
  <c r="E35" i="17"/>
  <c r="E36" i="17" s="1"/>
  <c r="G42" i="16"/>
  <c r="G50" i="16" s="1"/>
  <c r="C41" i="16"/>
  <c r="C49" i="16" s="1"/>
  <c r="G35" i="16"/>
  <c r="G36" i="16" s="1"/>
  <c r="H10" i="14"/>
  <c r="I23" i="13"/>
  <c r="I8" i="13"/>
  <c r="I17" i="13"/>
  <c r="I9" i="13"/>
  <c r="C23" i="11"/>
  <c r="C9" i="11"/>
  <c r="C12" i="11"/>
  <c r="C17" i="11"/>
  <c r="C8" i="11"/>
  <c r="F8" i="34"/>
  <c r="D8" i="32"/>
  <c r="D23" i="32"/>
  <c r="D12" i="32"/>
  <c r="N16" i="23"/>
  <c r="N7" i="22"/>
  <c r="N31" i="22"/>
  <c r="N31" i="20"/>
  <c r="G9" i="19"/>
  <c r="N7" i="17"/>
  <c r="F35" i="17"/>
  <c r="F36" i="17" s="1"/>
  <c r="G39" i="16"/>
  <c r="G46" i="16" s="1"/>
  <c r="H12" i="16"/>
  <c r="H23" i="16"/>
  <c r="H35" i="16"/>
  <c r="H36" i="16" s="1"/>
  <c r="I17" i="14"/>
  <c r="I9" i="14"/>
  <c r="N7" i="13"/>
  <c r="I39" i="7"/>
  <c r="I46" i="7" s="1"/>
  <c r="G42" i="26"/>
  <c r="F35" i="26"/>
  <c r="F36" i="26" s="1"/>
  <c r="I8" i="24"/>
  <c r="N18" i="24"/>
  <c r="I8" i="23"/>
  <c r="H17" i="23"/>
  <c r="F8" i="22"/>
  <c r="N18" i="22"/>
  <c r="N7" i="20"/>
  <c r="H12" i="19"/>
  <c r="N29" i="19"/>
  <c r="G8" i="16"/>
  <c r="G9" i="15"/>
  <c r="G17" i="15"/>
  <c r="H9" i="7"/>
  <c r="H8" i="7"/>
  <c r="H10" i="7"/>
  <c r="H23" i="7"/>
  <c r="H17" i="7"/>
  <c r="H12" i="7"/>
  <c r="D8" i="36"/>
  <c r="H8" i="15"/>
  <c r="H39" i="15"/>
  <c r="H46" i="15" s="1"/>
  <c r="H12" i="15"/>
  <c r="G9" i="12"/>
  <c r="G23" i="12"/>
  <c r="E23" i="11"/>
  <c r="I42" i="9"/>
  <c r="G47" i="7"/>
  <c r="G10" i="7"/>
  <c r="J8" i="7"/>
  <c r="N18" i="33"/>
  <c r="J32" i="33"/>
  <c r="N32" i="33" s="1"/>
  <c r="I35" i="15"/>
  <c r="I36" i="15" s="1"/>
  <c r="G40" i="14"/>
  <c r="C41" i="14"/>
  <c r="C49" i="14" s="1"/>
  <c r="G35" i="14"/>
  <c r="G36" i="14" s="1"/>
  <c r="F8" i="13"/>
  <c r="E35" i="13"/>
  <c r="E36" i="13" s="1"/>
  <c r="G10" i="12"/>
  <c r="G39" i="12"/>
  <c r="G46" i="12" s="1"/>
  <c r="N22" i="12"/>
  <c r="I35" i="11"/>
  <c r="I36" i="11" s="1"/>
  <c r="E35" i="11"/>
  <c r="E36" i="11" s="1"/>
  <c r="N22" i="9"/>
  <c r="C35" i="9"/>
  <c r="C36" i="9" s="1"/>
  <c r="C42" i="7"/>
  <c r="J35" i="7"/>
  <c r="J36" i="7" s="1"/>
  <c r="E23" i="28"/>
  <c r="E8" i="28"/>
  <c r="C41" i="15"/>
  <c r="C49" i="15" s="1"/>
  <c r="J35" i="15"/>
  <c r="J36" i="15" s="1"/>
  <c r="F8" i="14"/>
  <c r="H8" i="13"/>
  <c r="F35" i="13"/>
  <c r="F36" i="13" s="1"/>
  <c r="G17" i="12"/>
  <c r="H41" i="12"/>
  <c r="H49" i="12" s="1"/>
  <c r="N7" i="11"/>
  <c r="E12" i="11"/>
  <c r="N16" i="11"/>
  <c r="J35" i="11"/>
  <c r="J36" i="11" s="1"/>
  <c r="F35" i="11"/>
  <c r="F36" i="11" s="1"/>
  <c r="D35" i="9"/>
  <c r="D36" i="9" s="1"/>
  <c r="H12" i="8"/>
  <c r="N16" i="8"/>
  <c r="C23" i="8"/>
  <c r="H42" i="8"/>
  <c r="C47" i="7"/>
  <c r="G23" i="7"/>
  <c r="F8" i="28"/>
  <c r="C35" i="15"/>
  <c r="C36" i="15" s="1"/>
  <c r="G8" i="14"/>
  <c r="I40" i="14"/>
  <c r="I48" i="14" s="1"/>
  <c r="I35" i="14"/>
  <c r="I36" i="14" s="1"/>
  <c r="G42" i="13"/>
  <c r="G50" i="13" s="1"/>
  <c r="N31" i="13"/>
  <c r="G35" i="13"/>
  <c r="G36" i="13" s="1"/>
  <c r="N7" i="12"/>
  <c r="I39" i="12"/>
  <c r="I46" i="12" s="1"/>
  <c r="D35" i="12"/>
  <c r="D36" i="12" s="1"/>
  <c r="H47" i="12"/>
  <c r="N32" i="11"/>
  <c r="C35" i="11"/>
  <c r="C36" i="11" s="1"/>
  <c r="G39" i="9"/>
  <c r="G46" i="9" s="1"/>
  <c r="N30" i="9"/>
  <c r="E35" i="9"/>
  <c r="E36" i="9" s="1"/>
  <c r="I12" i="8"/>
  <c r="I35" i="8"/>
  <c r="I36" i="8" s="1"/>
  <c r="E35" i="8"/>
  <c r="E36" i="8" s="1"/>
  <c r="F8" i="7"/>
  <c r="H41" i="7"/>
  <c r="H49" i="7" s="1"/>
  <c r="H40" i="13"/>
  <c r="H48" i="13" s="1"/>
  <c r="H35" i="13"/>
  <c r="H36" i="13" s="1"/>
  <c r="N29" i="12"/>
  <c r="E35" i="12"/>
  <c r="E36" i="12" s="1"/>
  <c r="G40" i="9"/>
  <c r="G48" i="9" s="1"/>
  <c r="F35" i="9"/>
  <c r="F36" i="9" s="1"/>
  <c r="G41" i="9"/>
  <c r="G49" i="9" s="1"/>
  <c r="C8" i="8"/>
  <c r="E35" i="7"/>
  <c r="E36" i="7" s="1"/>
  <c r="H17" i="28"/>
  <c r="H23" i="28"/>
  <c r="H47" i="28"/>
  <c r="H12" i="28"/>
  <c r="H9" i="28"/>
  <c r="I41" i="34"/>
  <c r="I49" i="34" s="1"/>
  <c r="N7" i="14"/>
  <c r="G41" i="36"/>
  <c r="G49" i="36" s="1"/>
  <c r="I41" i="29"/>
  <c r="I49" i="29" s="1"/>
  <c r="N22" i="28"/>
  <c r="C41" i="28"/>
  <c r="C49" i="28" s="1"/>
  <c r="N30" i="28"/>
  <c r="C35" i="28"/>
  <c r="C36" i="28" s="1"/>
  <c r="I8" i="36"/>
  <c r="I17" i="36"/>
  <c r="E35" i="34"/>
  <c r="E36" i="34" s="1"/>
  <c r="H40" i="34"/>
  <c r="H48" i="34" s="1"/>
  <c r="N16" i="33"/>
  <c r="N22" i="33"/>
  <c r="F35" i="33"/>
  <c r="F36" i="33" s="1"/>
  <c r="J8" i="32"/>
  <c r="E12" i="32"/>
  <c r="C42" i="32"/>
  <c r="C35" i="32"/>
  <c r="C36" i="32" s="1"/>
  <c r="F8" i="31"/>
  <c r="G41" i="31"/>
  <c r="G49" i="31" s="1"/>
  <c r="N31" i="31"/>
  <c r="E35" i="31"/>
  <c r="E36" i="31" s="1"/>
  <c r="F8" i="30"/>
  <c r="C9" i="29"/>
  <c r="N18" i="29"/>
  <c r="N30" i="29"/>
  <c r="D35" i="29"/>
  <c r="D36" i="29" s="1"/>
  <c r="H47" i="29"/>
  <c r="D35" i="28"/>
  <c r="D36" i="28" s="1"/>
  <c r="C40" i="28"/>
  <c r="C48" i="28" s="1"/>
  <c r="C12" i="36"/>
  <c r="F35" i="34"/>
  <c r="F36" i="34" s="1"/>
  <c r="G12" i="33"/>
  <c r="G23" i="33"/>
  <c r="H40" i="33"/>
  <c r="H48" i="33" s="1"/>
  <c r="G35" i="33"/>
  <c r="G36" i="33" s="1"/>
  <c r="N7" i="32"/>
  <c r="D35" i="32"/>
  <c r="D36" i="32" s="1"/>
  <c r="H8" i="31"/>
  <c r="N18" i="31"/>
  <c r="H42" i="31"/>
  <c r="H50" i="31" s="1"/>
  <c r="F35" i="31"/>
  <c r="F36" i="31" s="1"/>
  <c r="G40" i="31"/>
  <c r="G48" i="31" s="1"/>
  <c r="G8" i="30"/>
  <c r="I9" i="29"/>
  <c r="I47" i="29"/>
  <c r="C35" i="7"/>
  <c r="C36" i="7" s="1"/>
  <c r="G10" i="36"/>
  <c r="N16" i="36"/>
  <c r="N31" i="36"/>
  <c r="H12" i="33"/>
  <c r="H23" i="33"/>
  <c r="N18" i="32"/>
  <c r="I40" i="32"/>
  <c r="I48" i="32" s="1"/>
  <c r="I8" i="31"/>
  <c r="I23" i="31"/>
  <c r="H41" i="31"/>
  <c r="H49" i="31" s="1"/>
  <c r="I8" i="30"/>
  <c r="C39" i="30"/>
  <c r="C46" i="30" s="1"/>
  <c r="N16" i="29"/>
  <c r="H23" i="29"/>
  <c r="C17" i="28"/>
  <c r="N29" i="28"/>
  <c r="F35" i="28"/>
  <c r="F36" i="28" s="1"/>
  <c r="H39" i="36"/>
  <c r="H46" i="36" s="1"/>
  <c r="I12" i="36"/>
  <c r="G42" i="36"/>
  <c r="G50" i="36" s="1"/>
  <c r="G35" i="36"/>
  <c r="G36" i="36" s="1"/>
  <c r="G8" i="34"/>
  <c r="I42" i="34"/>
  <c r="I50" i="34" s="1"/>
  <c r="H35" i="34"/>
  <c r="H36" i="34" s="1"/>
  <c r="E8" i="33"/>
  <c r="I35" i="33"/>
  <c r="I36" i="33" s="1"/>
  <c r="F35" i="32"/>
  <c r="F36" i="32" s="1"/>
  <c r="C40" i="32"/>
  <c r="C48" i="32" s="1"/>
  <c r="C9" i="31"/>
  <c r="H35" i="31"/>
  <c r="H36" i="31" s="1"/>
  <c r="N32" i="30"/>
  <c r="G40" i="30"/>
  <c r="G48" i="30" s="1"/>
  <c r="C41" i="30"/>
  <c r="C49" i="30" s="1"/>
  <c r="G35" i="30"/>
  <c r="G36" i="30" s="1"/>
  <c r="C47" i="30"/>
  <c r="H12" i="29"/>
  <c r="I23" i="29"/>
  <c r="G35" i="29"/>
  <c r="G36" i="29" s="1"/>
  <c r="G40" i="29"/>
  <c r="G48" i="29" s="1"/>
  <c r="G8" i="33"/>
  <c r="E23" i="32"/>
  <c r="N32" i="31"/>
  <c r="I47" i="31"/>
  <c r="E10" i="29"/>
  <c r="I12" i="29"/>
  <c r="J32" i="29"/>
  <c r="H41" i="29"/>
  <c r="H49" i="29" s="1"/>
  <c r="G12" i="34"/>
  <c r="H42" i="33"/>
  <c r="H50" i="33" s="1"/>
  <c r="N29" i="32"/>
  <c r="H9" i="31"/>
  <c r="H9" i="30"/>
  <c r="I41" i="30"/>
  <c r="I49" i="30" s="1"/>
  <c r="I35" i="30"/>
  <c r="I36" i="30" s="1"/>
  <c r="H8" i="29"/>
  <c r="C42" i="29"/>
  <c r="I35" i="29"/>
  <c r="I36" i="29" s="1"/>
  <c r="N7" i="28"/>
  <c r="N31" i="28"/>
  <c r="I9" i="36"/>
  <c r="N16" i="34"/>
  <c r="N30" i="33"/>
  <c r="G9" i="32"/>
  <c r="C12" i="32"/>
  <c r="I41" i="31"/>
  <c r="I49" i="31" s="1"/>
  <c r="I9" i="30"/>
  <c r="N29" i="30"/>
  <c r="I8" i="29"/>
  <c r="B40" i="5"/>
  <c r="B48" i="5" s="1"/>
  <c r="B42" i="5"/>
  <c r="B47" i="5"/>
  <c r="N22" i="6"/>
  <c r="N31" i="35"/>
  <c r="B10" i="27"/>
  <c r="B8" i="27"/>
  <c r="B17" i="27"/>
  <c r="N29" i="26"/>
  <c r="B35" i="22"/>
  <c r="B36" i="22" s="1"/>
  <c r="B9" i="19"/>
  <c r="B35" i="15"/>
  <c r="B36" i="15" s="1"/>
  <c r="N22" i="8"/>
  <c r="N30" i="8"/>
  <c r="B47" i="7"/>
  <c r="B8" i="34"/>
  <c r="B9" i="33"/>
  <c r="N7" i="29"/>
  <c r="B8" i="29"/>
  <c r="B12" i="29"/>
  <c r="N22" i="29"/>
  <c r="B9" i="5"/>
  <c r="N7" i="25"/>
  <c r="B47" i="24"/>
  <c r="B47" i="20"/>
  <c r="B10" i="13"/>
  <c r="N7" i="7"/>
  <c r="B23" i="7"/>
  <c r="B40" i="7"/>
  <c r="B48" i="7" s="1"/>
  <c r="B35" i="36"/>
  <c r="B36" i="36" s="1"/>
  <c r="B41" i="30"/>
  <c r="B49" i="30" s="1"/>
  <c r="B42" i="29"/>
  <c r="B50" i="29" s="1"/>
  <c r="B40" i="35"/>
  <c r="B48" i="35" s="1"/>
  <c r="B35" i="35"/>
  <c r="B36" i="35" s="1"/>
  <c r="B35" i="10"/>
  <c r="B36" i="10" s="1"/>
  <c r="B40" i="26"/>
  <c r="B48" i="26" s="1"/>
  <c r="B35" i="25"/>
  <c r="B36" i="25" s="1"/>
  <c r="N7" i="19"/>
  <c r="B8" i="19"/>
  <c r="B12" i="19"/>
  <c r="B35" i="17"/>
  <c r="B36" i="17" s="1"/>
  <c r="N16" i="16"/>
  <c r="B42" i="16"/>
  <c r="B50" i="16" s="1"/>
  <c r="B35" i="16"/>
  <c r="B36" i="16" s="1"/>
  <c r="N7" i="9"/>
  <c r="B9" i="7"/>
  <c r="B12" i="7"/>
  <c r="N22" i="7"/>
  <c r="N29" i="34"/>
  <c r="B17" i="32"/>
  <c r="N22" i="31"/>
  <c r="B39" i="30"/>
  <c r="B39" i="5"/>
  <c r="B46" i="5" s="1"/>
  <c r="B12" i="24"/>
  <c r="B40" i="24"/>
  <c r="B48" i="24" s="1"/>
  <c r="B39" i="8"/>
  <c r="B46" i="8" s="1"/>
  <c r="N16" i="7"/>
  <c r="N11" i="28"/>
  <c r="B12" i="36"/>
  <c r="B10" i="34"/>
  <c r="B12" i="34"/>
  <c r="B47" i="33"/>
  <c r="N7" i="33"/>
  <c r="B9" i="29"/>
  <c r="B41" i="13"/>
  <c r="B49" i="13" s="1"/>
  <c r="B8" i="5"/>
  <c r="N7" i="6"/>
  <c r="B41" i="27"/>
  <c r="B49" i="27" s="1"/>
  <c r="B35" i="27"/>
  <c r="B36" i="27" s="1"/>
  <c r="N16" i="10"/>
  <c r="N7" i="23"/>
  <c r="B8" i="23"/>
  <c r="B12" i="23"/>
  <c r="B23" i="23"/>
  <c r="B40" i="21"/>
  <c r="B48" i="21" s="1"/>
  <c r="N16" i="19"/>
  <c r="N22" i="19"/>
  <c r="N30" i="16"/>
  <c r="B41" i="16"/>
  <c r="B49" i="16" s="1"/>
  <c r="B39" i="13"/>
  <c r="B46" i="13" s="1"/>
  <c r="B17" i="12"/>
  <c r="B10" i="7"/>
  <c r="B17" i="7"/>
  <c r="B35" i="34"/>
  <c r="B36" i="34" s="1"/>
  <c r="B47" i="34"/>
  <c r="B10" i="5"/>
  <c r="B17" i="5"/>
  <c r="B39" i="6"/>
  <c r="N31" i="6"/>
  <c r="B8" i="10"/>
  <c r="B23" i="10"/>
  <c r="B9" i="26"/>
  <c r="B40" i="25"/>
  <c r="B48" i="25" s="1"/>
  <c r="B9" i="24"/>
  <c r="N22" i="22"/>
  <c r="B17" i="21"/>
  <c r="B41" i="20"/>
  <c r="B49" i="20" s="1"/>
  <c r="B9" i="15"/>
  <c r="B17" i="24"/>
  <c r="B8" i="32"/>
  <c r="B23" i="24"/>
  <c r="B8" i="20"/>
  <c r="B23" i="20"/>
  <c r="N30" i="12"/>
  <c r="B10" i="36"/>
  <c r="B8" i="36"/>
  <c r="H42" i="28"/>
  <c r="H50" i="28" s="1"/>
  <c r="D8" i="28"/>
  <c r="H10" i="28"/>
  <c r="B17" i="28"/>
  <c r="N18" i="28"/>
  <c r="B40" i="28"/>
  <c r="B48" i="28" s="1"/>
  <c r="C47" i="36"/>
  <c r="C23" i="36"/>
  <c r="C17" i="36"/>
  <c r="J8" i="36"/>
  <c r="I35" i="36"/>
  <c r="I36" i="36" s="1"/>
  <c r="G8" i="28"/>
  <c r="I9" i="28"/>
  <c r="C10" i="28"/>
  <c r="G12" i="28"/>
  <c r="E17" i="28"/>
  <c r="G23" i="28"/>
  <c r="C39" i="28"/>
  <c r="G41" i="28"/>
  <c r="G49" i="28" s="1"/>
  <c r="I42" i="28"/>
  <c r="I50" i="28" s="1"/>
  <c r="G47" i="28"/>
  <c r="N6" i="36"/>
  <c r="N22" i="36"/>
  <c r="H40" i="36"/>
  <c r="H48" i="36" s="1"/>
  <c r="H41" i="36"/>
  <c r="H49" i="36" s="1"/>
  <c r="I10" i="34"/>
  <c r="I17" i="34"/>
  <c r="I9" i="34"/>
  <c r="I47" i="34"/>
  <c r="I8" i="34"/>
  <c r="I23" i="34"/>
  <c r="N11" i="31"/>
  <c r="H47" i="34"/>
  <c r="H23" i="34"/>
  <c r="H12" i="34"/>
  <c r="H8" i="34"/>
  <c r="H10" i="34"/>
  <c r="H9" i="34"/>
  <c r="B9" i="28"/>
  <c r="H41" i="28"/>
  <c r="H49" i="28" s="1"/>
  <c r="B42" i="28"/>
  <c r="B50" i="28" s="1"/>
  <c r="G17" i="36"/>
  <c r="G9" i="36"/>
  <c r="N18" i="36"/>
  <c r="J32" i="36"/>
  <c r="N32" i="36" s="1"/>
  <c r="I40" i="36"/>
  <c r="I48" i="36" s="1"/>
  <c r="I41" i="36"/>
  <c r="I49" i="36" s="1"/>
  <c r="H42" i="36"/>
  <c r="H50" i="36" s="1"/>
  <c r="I10" i="28"/>
  <c r="I8" i="28"/>
  <c r="E10" i="28"/>
  <c r="I12" i="28"/>
  <c r="G17" i="28"/>
  <c r="I23" i="28"/>
  <c r="G40" i="28"/>
  <c r="G48" i="28" s="1"/>
  <c r="I41" i="28"/>
  <c r="I49" i="28" s="1"/>
  <c r="C42" i="28"/>
  <c r="I47" i="28"/>
  <c r="G50" i="28"/>
  <c r="N7" i="36"/>
  <c r="B40" i="36"/>
  <c r="B48" i="36" s="1"/>
  <c r="N29" i="36"/>
  <c r="I42" i="36"/>
  <c r="I50" i="36" s="1"/>
  <c r="N6" i="28"/>
  <c r="B8" i="28"/>
  <c r="J8" i="28"/>
  <c r="B12" i="28"/>
  <c r="B23" i="28"/>
  <c r="B47" i="28"/>
  <c r="G8" i="36"/>
  <c r="N30" i="36"/>
  <c r="H17" i="34"/>
  <c r="N31" i="34"/>
  <c r="B41" i="34"/>
  <c r="B49" i="34" s="1"/>
  <c r="B10" i="28"/>
  <c r="E23" i="36"/>
  <c r="E12" i="36"/>
  <c r="E8" i="36"/>
  <c r="E9" i="28"/>
  <c r="G10" i="28"/>
  <c r="C12" i="28"/>
  <c r="I17" i="28"/>
  <c r="C23" i="28"/>
  <c r="C47" i="28"/>
  <c r="B17" i="36"/>
  <c r="B47" i="36"/>
  <c r="B9" i="36"/>
  <c r="E9" i="36"/>
  <c r="E10" i="36"/>
  <c r="N11" i="36"/>
  <c r="G12" i="36"/>
  <c r="E17" i="36"/>
  <c r="B23" i="36"/>
  <c r="H35" i="36"/>
  <c r="H36" i="36" s="1"/>
  <c r="G47" i="36"/>
  <c r="I10" i="36"/>
  <c r="C40" i="36"/>
  <c r="C48" i="36" s="1"/>
  <c r="N7" i="34"/>
  <c r="B23" i="34"/>
  <c r="G41" i="34"/>
  <c r="G49" i="34" s="1"/>
  <c r="C35" i="34"/>
  <c r="C36" i="34" s="1"/>
  <c r="H8" i="36"/>
  <c r="H12" i="36"/>
  <c r="H23" i="36"/>
  <c r="B42" i="36"/>
  <c r="B50" i="36" s="1"/>
  <c r="H47" i="36"/>
  <c r="B9" i="34"/>
  <c r="B17" i="34"/>
  <c r="C39" i="34"/>
  <c r="C46" i="34" s="1"/>
  <c r="N22" i="34"/>
  <c r="B42" i="34"/>
  <c r="B50" i="34" s="1"/>
  <c r="N29" i="33"/>
  <c r="I23" i="36"/>
  <c r="C42" i="36"/>
  <c r="I47" i="36"/>
  <c r="C17" i="34"/>
  <c r="C47" i="34"/>
  <c r="C23" i="34"/>
  <c r="C12" i="34"/>
  <c r="C8" i="34"/>
  <c r="C9" i="34"/>
  <c r="N11" i="34"/>
  <c r="J32" i="34"/>
  <c r="N32" i="34" s="1"/>
  <c r="N18" i="34"/>
  <c r="C40" i="34"/>
  <c r="C48" i="34" s="1"/>
  <c r="C41" i="34"/>
  <c r="C49" i="34" s="1"/>
  <c r="N30" i="34"/>
  <c r="G42" i="33"/>
  <c r="G50" i="33" s="1"/>
  <c r="N31" i="33"/>
  <c r="D8" i="34"/>
  <c r="C41" i="36"/>
  <c r="C49" i="36" s="1"/>
  <c r="E23" i="34"/>
  <c r="E12" i="34"/>
  <c r="E8" i="34"/>
  <c r="E9" i="34"/>
  <c r="C47" i="33"/>
  <c r="C17" i="33"/>
  <c r="C23" i="33"/>
  <c r="C12" i="33"/>
  <c r="C8" i="33"/>
  <c r="C9" i="33"/>
  <c r="I41" i="33"/>
  <c r="I49" i="33" s="1"/>
  <c r="I40" i="33"/>
  <c r="I48" i="33" s="1"/>
  <c r="N32" i="32"/>
  <c r="H10" i="36"/>
  <c r="N6" i="34"/>
  <c r="E17" i="34"/>
  <c r="C42" i="34"/>
  <c r="D8" i="33"/>
  <c r="C10" i="33"/>
  <c r="N11" i="33"/>
  <c r="B42" i="33"/>
  <c r="B50" i="33" s="1"/>
  <c r="B40" i="33"/>
  <c r="B48" i="33" s="1"/>
  <c r="B41" i="33"/>
  <c r="B49" i="33" s="1"/>
  <c r="G10" i="34"/>
  <c r="I40" i="34"/>
  <c r="I48" i="34" s="1"/>
  <c r="I8" i="33"/>
  <c r="E10" i="33"/>
  <c r="I12" i="33"/>
  <c r="G17" i="33"/>
  <c r="I23" i="33"/>
  <c r="C42" i="33"/>
  <c r="G40" i="33"/>
  <c r="G48" i="33" s="1"/>
  <c r="I46" i="33"/>
  <c r="G47" i="33"/>
  <c r="N16" i="32"/>
  <c r="N30" i="32"/>
  <c r="B40" i="34"/>
  <c r="B48" i="34" s="1"/>
  <c r="N6" i="33"/>
  <c r="B8" i="33"/>
  <c r="J8" i="33"/>
  <c r="B12" i="33"/>
  <c r="H17" i="33"/>
  <c r="B23" i="33"/>
  <c r="H46" i="32"/>
  <c r="H17" i="32"/>
  <c r="H47" i="32"/>
  <c r="H23" i="32"/>
  <c r="H12" i="32"/>
  <c r="H8" i="32"/>
  <c r="H9" i="32"/>
  <c r="N7" i="31"/>
  <c r="G9" i="34"/>
  <c r="G42" i="34"/>
  <c r="G50" i="34" s="1"/>
  <c r="E9" i="33"/>
  <c r="G10" i="33"/>
  <c r="I17" i="33"/>
  <c r="C41" i="33"/>
  <c r="C49" i="33" s="1"/>
  <c r="I47" i="32"/>
  <c r="I23" i="32"/>
  <c r="I12" i="32"/>
  <c r="I8" i="32"/>
  <c r="I9" i="32"/>
  <c r="I46" i="32"/>
  <c r="I17" i="32"/>
  <c r="H42" i="34"/>
  <c r="H50" i="34" s="1"/>
  <c r="H47" i="33"/>
  <c r="H10" i="33"/>
  <c r="B17" i="33"/>
  <c r="H10" i="32"/>
  <c r="G40" i="32"/>
  <c r="G48" i="32" s="1"/>
  <c r="G41" i="32"/>
  <c r="G49" i="32" s="1"/>
  <c r="G42" i="32"/>
  <c r="G50" i="32" s="1"/>
  <c r="C40" i="31"/>
  <c r="C48" i="31" s="1"/>
  <c r="C41" i="31"/>
  <c r="C49" i="31" s="1"/>
  <c r="C42" i="31"/>
  <c r="G23" i="34"/>
  <c r="G47" i="34"/>
  <c r="I47" i="33"/>
  <c r="I10" i="33"/>
  <c r="E23" i="33"/>
  <c r="C40" i="33"/>
  <c r="C48" i="33" s="1"/>
  <c r="N31" i="32"/>
  <c r="B47" i="30"/>
  <c r="B12" i="30"/>
  <c r="B8" i="30"/>
  <c r="N6" i="30"/>
  <c r="B17" i="30"/>
  <c r="B9" i="30"/>
  <c r="B23" i="30"/>
  <c r="B10" i="30"/>
  <c r="J8" i="30"/>
  <c r="F8" i="33"/>
  <c r="H9" i="33"/>
  <c r="B10" i="33"/>
  <c r="H41" i="33"/>
  <c r="H49" i="33" s="1"/>
  <c r="G41" i="33"/>
  <c r="G49" i="33" s="1"/>
  <c r="N11" i="32"/>
  <c r="B39" i="32"/>
  <c r="I41" i="32"/>
  <c r="I49" i="32" s="1"/>
  <c r="G35" i="32"/>
  <c r="G36" i="32" s="1"/>
  <c r="G47" i="31"/>
  <c r="G23" i="31"/>
  <c r="G12" i="31"/>
  <c r="G8" i="31"/>
  <c r="G9" i="31"/>
  <c r="G17" i="31"/>
  <c r="E9" i="32"/>
  <c r="G10" i="32"/>
  <c r="C23" i="32"/>
  <c r="C41" i="32"/>
  <c r="C49" i="32" s="1"/>
  <c r="C47" i="32"/>
  <c r="E17" i="31"/>
  <c r="E23" i="31"/>
  <c r="E12" i="31"/>
  <c r="E8" i="31"/>
  <c r="E9" i="31"/>
  <c r="E10" i="31"/>
  <c r="B40" i="31"/>
  <c r="B48" i="31" s="1"/>
  <c r="B41" i="31"/>
  <c r="B49" i="31" s="1"/>
  <c r="F8" i="32"/>
  <c r="B10" i="32"/>
  <c r="D17" i="32"/>
  <c r="H42" i="32"/>
  <c r="H50" i="32" s="1"/>
  <c r="H10" i="31"/>
  <c r="H17" i="31"/>
  <c r="C17" i="30"/>
  <c r="C12" i="30"/>
  <c r="C8" i="30"/>
  <c r="C9" i="30"/>
  <c r="G8" i="32"/>
  <c r="C10" i="32"/>
  <c r="G12" i="32"/>
  <c r="E17" i="32"/>
  <c r="G23" i="32"/>
  <c r="I42" i="32"/>
  <c r="I50" i="32" s="1"/>
  <c r="G47" i="32"/>
  <c r="C12" i="31"/>
  <c r="N29" i="31"/>
  <c r="B35" i="31"/>
  <c r="B36" i="31" s="1"/>
  <c r="J35" i="31"/>
  <c r="J36" i="31" s="1"/>
  <c r="B42" i="31"/>
  <c r="B50" i="31" s="1"/>
  <c r="D10" i="32"/>
  <c r="H41" i="32"/>
  <c r="H49" i="32" s="1"/>
  <c r="B42" i="32"/>
  <c r="B50" i="32" s="1"/>
  <c r="B17" i="31"/>
  <c r="B47" i="31"/>
  <c r="B23" i="31"/>
  <c r="B12" i="31"/>
  <c r="B8" i="31"/>
  <c r="N6" i="31"/>
  <c r="J8" i="31"/>
  <c r="C35" i="31"/>
  <c r="C36" i="31" s="1"/>
  <c r="E10" i="32"/>
  <c r="G17" i="32"/>
  <c r="C10" i="31"/>
  <c r="C17" i="31"/>
  <c r="C47" i="31"/>
  <c r="C23" i="31"/>
  <c r="B9" i="31"/>
  <c r="B10" i="31"/>
  <c r="B39" i="31"/>
  <c r="B46" i="31" s="1"/>
  <c r="H12" i="31"/>
  <c r="N16" i="31"/>
  <c r="H23" i="31"/>
  <c r="N7" i="30"/>
  <c r="C10" i="30"/>
  <c r="N6" i="32"/>
  <c r="D9" i="32"/>
  <c r="B12" i="32"/>
  <c r="B23" i="32"/>
  <c r="B47" i="32"/>
  <c r="D8" i="31"/>
  <c r="C39" i="31"/>
  <c r="C46" i="31" s="1"/>
  <c r="H40" i="31"/>
  <c r="H48" i="31" s="1"/>
  <c r="H8" i="30"/>
  <c r="N11" i="30"/>
  <c r="I12" i="30"/>
  <c r="B39" i="29"/>
  <c r="B46" i="29" s="1"/>
  <c r="N29" i="29"/>
  <c r="B35" i="29"/>
  <c r="B36" i="29" s="1"/>
  <c r="J35" i="29"/>
  <c r="J36" i="29" s="1"/>
  <c r="I40" i="31"/>
  <c r="I48" i="31" s="1"/>
  <c r="I46" i="31"/>
  <c r="E17" i="30"/>
  <c r="E23" i="30"/>
  <c r="E12" i="30"/>
  <c r="E10" i="30"/>
  <c r="N30" i="30"/>
  <c r="C35" i="29"/>
  <c r="C36" i="29" s="1"/>
  <c r="N22" i="30"/>
  <c r="N31" i="29"/>
  <c r="I10" i="31"/>
  <c r="G42" i="31"/>
  <c r="G50" i="31" s="1"/>
  <c r="G46" i="30"/>
  <c r="G47" i="30"/>
  <c r="G23" i="30"/>
  <c r="E9" i="30"/>
  <c r="G10" i="30"/>
  <c r="G17" i="30"/>
  <c r="N18" i="30"/>
  <c r="D8" i="29"/>
  <c r="N6" i="29"/>
  <c r="I42" i="29"/>
  <c r="I50" i="29" s="1"/>
  <c r="H47" i="30"/>
  <c r="H23" i="30"/>
  <c r="H10" i="30"/>
  <c r="H17" i="30"/>
  <c r="H41" i="30"/>
  <c r="H49" i="30" s="1"/>
  <c r="H42" i="30"/>
  <c r="H50" i="30" s="1"/>
  <c r="I46" i="30"/>
  <c r="E17" i="29"/>
  <c r="E23" i="29"/>
  <c r="E12" i="29"/>
  <c r="E8" i="29"/>
  <c r="E9" i="29"/>
  <c r="N11" i="29"/>
  <c r="B40" i="29"/>
  <c r="B48" i="29" s="1"/>
  <c r="B41" i="29"/>
  <c r="B49" i="29" s="1"/>
  <c r="I9" i="31"/>
  <c r="I47" i="30"/>
  <c r="I23" i="30"/>
  <c r="E8" i="30"/>
  <c r="G9" i="30"/>
  <c r="I10" i="30"/>
  <c r="I17" i="30"/>
  <c r="N31" i="30"/>
  <c r="D35" i="30"/>
  <c r="D36" i="30" s="1"/>
  <c r="H40" i="30"/>
  <c r="H48" i="30" s="1"/>
  <c r="C40" i="29"/>
  <c r="C48" i="29" s="1"/>
  <c r="C41" i="29"/>
  <c r="C49" i="29" s="1"/>
  <c r="B40" i="30"/>
  <c r="B48" i="30" s="1"/>
  <c r="H17" i="29"/>
  <c r="B23" i="29"/>
  <c r="H40" i="29"/>
  <c r="H48" i="29" s="1"/>
  <c r="H46" i="29"/>
  <c r="B47" i="29"/>
  <c r="H50" i="29"/>
  <c r="C40" i="30"/>
  <c r="C48" i="30" s="1"/>
  <c r="G42" i="30"/>
  <c r="G50" i="30" s="1"/>
  <c r="C8" i="29"/>
  <c r="G10" i="29"/>
  <c r="C12" i="29"/>
  <c r="I17" i="29"/>
  <c r="C23" i="29"/>
  <c r="I40" i="29"/>
  <c r="I48" i="29" s="1"/>
  <c r="I46" i="29"/>
  <c r="C47" i="29"/>
  <c r="H10" i="29"/>
  <c r="B17" i="29"/>
  <c r="G41" i="30"/>
  <c r="G49" i="30" s="1"/>
  <c r="I42" i="30"/>
  <c r="G9" i="29"/>
  <c r="I10" i="29"/>
  <c r="C17" i="29"/>
  <c r="G42" i="29"/>
  <c r="F8" i="29"/>
  <c r="H9" i="29"/>
  <c r="B10" i="29"/>
  <c r="G8" i="29"/>
  <c r="C10" i="29"/>
  <c r="G12" i="29"/>
  <c r="G23" i="29"/>
  <c r="G47" i="29"/>
  <c r="I47" i="27"/>
  <c r="I49" i="27"/>
  <c r="I10" i="27"/>
  <c r="B9" i="6"/>
  <c r="N11" i="6"/>
  <c r="J32" i="6"/>
  <c r="N32" i="6" s="1"/>
  <c r="H41" i="6"/>
  <c r="H49" i="6" s="1"/>
  <c r="B42" i="6"/>
  <c r="B50" i="6" s="1"/>
  <c r="H47" i="6"/>
  <c r="H9" i="35"/>
  <c r="B10" i="35"/>
  <c r="B39" i="35"/>
  <c r="B46" i="35" s="1"/>
  <c r="H42" i="35"/>
  <c r="H50" i="35" s="1"/>
  <c r="H17" i="27"/>
  <c r="H47" i="27"/>
  <c r="H23" i="27"/>
  <c r="N32" i="27"/>
  <c r="N22" i="27"/>
  <c r="N31" i="27"/>
  <c r="N30" i="10"/>
  <c r="C10" i="26"/>
  <c r="H42" i="25"/>
  <c r="H50" i="25" s="1"/>
  <c r="C42" i="6"/>
  <c r="C10" i="35"/>
  <c r="C39" i="10"/>
  <c r="C46" i="10" s="1"/>
  <c r="C40" i="10"/>
  <c r="C48" i="10" s="1"/>
  <c r="C41" i="10"/>
  <c r="C49" i="10" s="1"/>
  <c r="N31" i="25"/>
  <c r="N6" i="6"/>
  <c r="B8" i="6"/>
  <c r="J8" i="6"/>
  <c r="B12" i="6"/>
  <c r="H17" i="6"/>
  <c r="B23" i="6"/>
  <c r="H40" i="6"/>
  <c r="H48" i="6" s="1"/>
  <c r="B41" i="6"/>
  <c r="B49" i="6" s="1"/>
  <c r="B47" i="6"/>
  <c r="H50" i="6"/>
  <c r="H8" i="35"/>
  <c r="B9" i="35"/>
  <c r="H12" i="35"/>
  <c r="H23" i="35"/>
  <c r="H41" i="35"/>
  <c r="H49" i="35" s="1"/>
  <c r="B42" i="35"/>
  <c r="B50" i="35" s="1"/>
  <c r="H47" i="35"/>
  <c r="B47" i="27"/>
  <c r="B23" i="27"/>
  <c r="B12" i="27"/>
  <c r="F8" i="27"/>
  <c r="H9" i="27"/>
  <c r="N18" i="27"/>
  <c r="N7" i="10"/>
  <c r="I40" i="26"/>
  <c r="I48" i="26" s="1"/>
  <c r="I41" i="26"/>
  <c r="I49" i="26" s="1"/>
  <c r="C8" i="6"/>
  <c r="E9" i="6"/>
  <c r="G10" i="6"/>
  <c r="C23" i="6"/>
  <c r="I40" i="6"/>
  <c r="I48" i="6" s="1"/>
  <c r="C41" i="6"/>
  <c r="C49" i="6" s="1"/>
  <c r="I46" i="6"/>
  <c r="C47" i="6"/>
  <c r="G49" i="6"/>
  <c r="I8" i="35"/>
  <c r="C9" i="35"/>
  <c r="E10" i="35"/>
  <c r="I12" i="35"/>
  <c r="G17" i="35"/>
  <c r="I23" i="35"/>
  <c r="N32" i="35"/>
  <c r="G40" i="35"/>
  <c r="G48" i="35" s="1"/>
  <c r="I41" i="35"/>
  <c r="I49" i="35" s="1"/>
  <c r="C42" i="35"/>
  <c r="I47" i="35"/>
  <c r="C17" i="27"/>
  <c r="G8" i="27"/>
  <c r="I9" i="27"/>
  <c r="E10" i="27"/>
  <c r="H12" i="27"/>
  <c r="G17" i="27"/>
  <c r="C42" i="27"/>
  <c r="C40" i="27"/>
  <c r="C48" i="27" s="1"/>
  <c r="C41" i="27"/>
  <c r="C49" i="27" s="1"/>
  <c r="N11" i="10"/>
  <c r="C35" i="10"/>
  <c r="C36" i="10" s="1"/>
  <c r="N7" i="26"/>
  <c r="I42" i="35"/>
  <c r="I50" i="35" s="1"/>
  <c r="C12" i="6"/>
  <c r="I17" i="6"/>
  <c r="D8" i="6"/>
  <c r="H10" i="6"/>
  <c r="B17" i="6"/>
  <c r="B40" i="6"/>
  <c r="B48" i="6" s="1"/>
  <c r="N6" i="35"/>
  <c r="B8" i="35"/>
  <c r="J8" i="35"/>
  <c r="B12" i="35"/>
  <c r="H17" i="35"/>
  <c r="B23" i="35"/>
  <c r="B41" i="35"/>
  <c r="B49" i="35" s="1"/>
  <c r="H46" i="35"/>
  <c r="B47" i="35"/>
  <c r="H8" i="27"/>
  <c r="B9" i="27"/>
  <c r="G10" i="27"/>
  <c r="C39" i="27"/>
  <c r="C46" i="27" s="1"/>
  <c r="I12" i="27"/>
  <c r="N16" i="27"/>
  <c r="I17" i="27"/>
  <c r="C42" i="10"/>
  <c r="C40" i="26"/>
  <c r="C48" i="26" s="1"/>
  <c r="N30" i="26"/>
  <c r="N32" i="26"/>
  <c r="N16" i="25"/>
  <c r="E17" i="10"/>
  <c r="E23" i="10"/>
  <c r="E12" i="10"/>
  <c r="E8" i="10"/>
  <c r="E9" i="10"/>
  <c r="E10" i="10"/>
  <c r="E8" i="6"/>
  <c r="G9" i="6"/>
  <c r="I10" i="6"/>
  <c r="E12" i="6"/>
  <c r="C17" i="6"/>
  <c r="E23" i="6"/>
  <c r="G42" i="6"/>
  <c r="G50" i="6" s="1"/>
  <c r="C8" i="35"/>
  <c r="E9" i="35"/>
  <c r="G10" i="35"/>
  <c r="C12" i="35"/>
  <c r="I17" i="35"/>
  <c r="C23" i="35"/>
  <c r="C41" i="35"/>
  <c r="C49" i="35" s="1"/>
  <c r="C47" i="35"/>
  <c r="E17" i="27"/>
  <c r="E23" i="27"/>
  <c r="E12" i="27"/>
  <c r="I8" i="27"/>
  <c r="H10" i="27"/>
  <c r="C23" i="27"/>
  <c r="N11" i="26"/>
  <c r="E10" i="6"/>
  <c r="B10" i="6"/>
  <c r="H10" i="35"/>
  <c r="B17" i="35"/>
  <c r="N6" i="27"/>
  <c r="C10" i="6"/>
  <c r="E17" i="6"/>
  <c r="G23" i="6"/>
  <c r="G47" i="6"/>
  <c r="E8" i="35"/>
  <c r="G9" i="35"/>
  <c r="I10" i="35"/>
  <c r="E12" i="35"/>
  <c r="C17" i="35"/>
  <c r="E23" i="35"/>
  <c r="G46" i="27"/>
  <c r="G47" i="27"/>
  <c r="G23" i="27"/>
  <c r="G12" i="27"/>
  <c r="E9" i="27"/>
  <c r="N11" i="27"/>
  <c r="I23" i="27"/>
  <c r="C17" i="26"/>
  <c r="C47" i="26"/>
  <c r="C23" i="26"/>
  <c r="C12" i="26"/>
  <c r="C8" i="26"/>
  <c r="C9" i="26"/>
  <c r="I47" i="25"/>
  <c r="I48" i="25"/>
  <c r="I23" i="25"/>
  <c r="I17" i="25"/>
  <c r="I12" i="25"/>
  <c r="I8" i="25"/>
  <c r="I9" i="25"/>
  <c r="C39" i="25"/>
  <c r="C46" i="25" s="1"/>
  <c r="N11" i="25"/>
  <c r="B40" i="27"/>
  <c r="B48" i="27" s="1"/>
  <c r="N6" i="10"/>
  <c r="B41" i="10"/>
  <c r="B49" i="10" s="1"/>
  <c r="H46" i="10"/>
  <c r="B47" i="10"/>
  <c r="H23" i="26"/>
  <c r="B42" i="26"/>
  <c r="B50" i="26" s="1"/>
  <c r="H47" i="26"/>
  <c r="B10" i="25"/>
  <c r="B23" i="25"/>
  <c r="G42" i="25"/>
  <c r="G50" i="25" s="1"/>
  <c r="G40" i="25"/>
  <c r="G48" i="25" s="1"/>
  <c r="G41" i="25"/>
  <c r="G49" i="25" s="1"/>
  <c r="B47" i="25"/>
  <c r="N11" i="24"/>
  <c r="B39" i="24"/>
  <c r="B46" i="24" s="1"/>
  <c r="B42" i="23"/>
  <c r="B50" i="23" s="1"/>
  <c r="N29" i="23"/>
  <c r="D8" i="22"/>
  <c r="N11" i="22"/>
  <c r="G42" i="27"/>
  <c r="G50" i="27" s="1"/>
  <c r="C8" i="10"/>
  <c r="G10" i="10"/>
  <c r="C12" i="10"/>
  <c r="I17" i="10"/>
  <c r="C23" i="10"/>
  <c r="I40" i="10"/>
  <c r="I48" i="10" s="1"/>
  <c r="I46" i="10"/>
  <c r="C47" i="10"/>
  <c r="I50" i="10"/>
  <c r="I8" i="26"/>
  <c r="E10" i="26"/>
  <c r="I12" i="26"/>
  <c r="G17" i="26"/>
  <c r="I23" i="26"/>
  <c r="G40" i="26"/>
  <c r="G48" i="26" s="1"/>
  <c r="C42" i="26"/>
  <c r="I47" i="26"/>
  <c r="G50" i="26"/>
  <c r="G8" i="25"/>
  <c r="C10" i="25"/>
  <c r="G12" i="25"/>
  <c r="E17" i="25"/>
  <c r="C23" i="25"/>
  <c r="H41" i="25"/>
  <c r="H49" i="25" s="1"/>
  <c r="C47" i="25"/>
  <c r="J32" i="23"/>
  <c r="N32" i="23" s="1"/>
  <c r="N18" i="23"/>
  <c r="B41" i="23"/>
  <c r="B49" i="23" s="1"/>
  <c r="N16" i="22"/>
  <c r="H42" i="27"/>
  <c r="D8" i="10"/>
  <c r="H10" i="10"/>
  <c r="B17" i="10"/>
  <c r="N18" i="10"/>
  <c r="B40" i="10"/>
  <c r="B48" i="10" s="1"/>
  <c r="N6" i="26"/>
  <c r="B8" i="26"/>
  <c r="J8" i="26"/>
  <c r="B12" i="26"/>
  <c r="H17" i="26"/>
  <c r="B23" i="26"/>
  <c r="H40" i="26"/>
  <c r="H48" i="26" s="1"/>
  <c r="B41" i="26"/>
  <c r="B49" i="26" s="1"/>
  <c r="B47" i="26"/>
  <c r="H8" i="25"/>
  <c r="B9" i="25"/>
  <c r="H12" i="25"/>
  <c r="I41" i="25"/>
  <c r="I49" i="25" s="1"/>
  <c r="F8" i="24"/>
  <c r="N6" i="24"/>
  <c r="H40" i="24"/>
  <c r="H48" i="24" s="1"/>
  <c r="H41" i="24"/>
  <c r="H49" i="24" s="1"/>
  <c r="N11" i="23"/>
  <c r="N11" i="21"/>
  <c r="B39" i="21"/>
  <c r="B46" i="21" s="1"/>
  <c r="G9" i="10"/>
  <c r="I10" i="10"/>
  <c r="C17" i="10"/>
  <c r="E9" i="26"/>
  <c r="G10" i="26"/>
  <c r="I17" i="26"/>
  <c r="C41" i="26"/>
  <c r="C49" i="26" s="1"/>
  <c r="C9" i="25"/>
  <c r="E10" i="25"/>
  <c r="H17" i="25"/>
  <c r="N22" i="25"/>
  <c r="E23" i="25"/>
  <c r="B42" i="25"/>
  <c r="B50" i="25" s="1"/>
  <c r="F8" i="23"/>
  <c r="N6" i="23"/>
  <c r="H41" i="27"/>
  <c r="H49" i="27" s="1"/>
  <c r="B42" i="27"/>
  <c r="B50" i="27" s="1"/>
  <c r="F8" i="10"/>
  <c r="B10" i="10"/>
  <c r="B39" i="10"/>
  <c r="B46" i="10" s="1"/>
  <c r="H42" i="10"/>
  <c r="H50" i="10" s="1"/>
  <c r="D8" i="26"/>
  <c r="H10" i="26"/>
  <c r="B17" i="26"/>
  <c r="N6" i="25"/>
  <c r="B8" i="25"/>
  <c r="J8" i="25"/>
  <c r="B12" i="25"/>
  <c r="C40" i="25"/>
  <c r="C42" i="25"/>
  <c r="B41" i="25"/>
  <c r="B49" i="25" s="1"/>
  <c r="H50" i="24"/>
  <c r="H47" i="24"/>
  <c r="H23" i="24"/>
  <c r="H12" i="24"/>
  <c r="H8" i="24"/>
  <c r="H9" i="24"/>
  <c r="H17" i="24"/>
  <c r="N31" i="24"/>
  <c r="F35" i="24"/>
  <c r="F36" i="24" s="1"/>
  <c r="N22" i="23"/>
  <c r="B41" i="19"/>
  <c r="B49" i="19" s="1"/>
  <c r="B40" i="19"/>
  <c r="B48" i="19" s="1"/>
  <c r="B42" i="19"/>
  <c r="B50" i="19" s="1"/>
  <c r="C10" i="10"/>
  <c r="G47" i="10"/>
  <c r="I10" i="26"/>
  <c r="E23" i="26"/>
  <c r="G47" i="25"/>
  <c r="G23" i="25"/>
  <c r="G10" i="25"/>
  <c r="C41" i="25"/>
  <c r="C49" i="25" s="1"/>
  <c r="N30" i="23"/>
  <c r="H8" i="10"/>
  <c r="B9" i="10"/>
  <c r="H12" i="10"/>
  <c r="H23" i="10"/>
  <c r="H47" i="10"/>
  <c r="F8" i="26"/>
  <c r="H9" i="26"/>
  <c r="B10" i="26"/>
  <c r="H47" i="25"/>
  <c r="H23" i="25"/>
  <c r="D8" i="25"/>
  <c r="H10" i="25"/>
  <c r="B17" i="25"/>
  <c r="F35" i="25"/>
  <c r="F36" i="25" s="1"/>
  <c r="H41" i="23"/>
  <c r="H49" i="23" s="1"/>
  <c r="I42" i="25"/>
  <c r="I50" i="25" s="1"/>
  <c r="E8" i="24"/>
  <c r="G9" i="24"/>
  <c r="I10" i="24"/>
  <c r="E12" i="24"/>
  <c r="C17" i="24"/>
  <c r="E23" i="24"/>
  <c r="C40" i="24"/>
  <c r="C48" i="24" s="1"/>
  <c r="G42" i="24"/>
  <c r="G50" i="24" s="1"/>
  <c r="G48" i="24"/>
  <c r="C8" i="23"/>
  <c r="E9" i="23"/>
  <c r="G10" i="23"/>
  <c r="C12" i="23"/>
  <c r="I17" i="23"/>
  <c r="C23" i="23"/>
  <c r="I40" i="23"/>
  <c r="I48" i="23" s="1"/>
  <c r="C41" i="23"/>
  <c r="C49" i="23" s="1"/>
  <c r="C47" i="23"/>
  <c r="E23" i="22"/>
  <c r="I8" i="22"/>
  <c r="C9" i="22"/>
  <c r="E10" i="22"/>
  <c r="I12" i="22"/>
  <c r="E35" i="22"/>
  <c r="E36" i="22" s="1"/>
  <c r="H47" i="22"/>
  <c r="H17" i="21"/>
  <c r="H47" i="21"/>
  <c r="H23" i="21"/>
  <c r="H12" i="21"/>
  <c r="H8" i="21"/>
  <c r="H9" i="21"/>
  <c r="N29" i="21"/>
  <c r="B10" i="24"/>
  <c r="D8" i="23"/>
  <c r="H10" i="23"/>
  <c r="B17" i="23"/>
  <c r="B40" i="23"/>
  <c r="B48" i="23" s="1"/>
  <c r="N6" i="22"/>
  <c r="B8" i="22"/>
  <c r="J8" i="22"/>
  <c r="B12" i="22"/>
  <c r="H17" i="22"/>
  <c r="B23" i="22"/>
  <c r="G40" i="22"/>
  <c r="G48" i="22" s="1"/>
  <c r="H40" i="21"/>
  <c r="H48" i="21" s="1"/>
  <c r="F35" i="21"/>
  <c r="F36" i="21" s="1"/>
  <c r="F8" i="20"/>
  <c r="N6" i="20"/>
  <c r="H41" i="20"/>
  <c r="H49" i="20" s="1"/>
  <c r="N11" i="19"/>
  <c r="G8" i="24"/>
  <c r="C10" i="24"/>
  <c r="G12" i="24"/>
  <c r="E17" i="24"/>
  <c r="G23" i="24"/>
  <c r="I42" i="24"/>
  <c r="I50" i="24" s="1"/>
  <c r="G47" i="24"/>
  <c r="I48" i="24"/>
  <c r="E8" i="23"/>
  <c r="I10" i="23"/>
  <c r="E12" i="23"/>
  <c r="C17" i="23"/>
  <c r="E23" i="23"/>
  <c r="C40" i="23"/>
  <c r="C48" i="23" s="1"/>
  <c r="G42" i="23"/>
  <c r="G50" i="23" s="1"/>
  <c r="G47" i="22"/>
  <c r="C8" i="22"/>
  <c r="G10" i="22"/>
  <c r="I39" i="22"/>
  <c r="I46" i="22" s="1"/>
  <c r="C12" i="22"/>
  <c r="I17" i="22"/>
  <c r="C23" i="22"/>
  <c r="H40" i="22"/>
  <c r="H48" i="22" s="1"/>
  <c r="D8" i="19"/>
  <c r="N6" i="19"/>
  <c r="B35" i="19"/>
  <c r="B36" i="19" s="1"/>
  <c r="B42" i="24"/>
  <c r="B50" i="24" s="1"/>
  <c r="B10" i="23"/>
  <c r="H42" i="23"/>
  <c r="H50" i="23" s="1"/>
  <c r="H49" i="22"/>
  <c r="H46" i="22"/>
  <c r="H10" i="22"/>
  <c r="B17" i="22"/>
  <c r="I41" i="22"/>
  <c r="I49" i="22" s="1"/>
  <c r="I42" i="22"/>
  <c r="I50" i="22" s="1"/>
  <c r="H35" i="22"/>
  <c r="H36" i="22" s="1"/>
  <c r="E10" i="24"/>
  <c r="G17" i="24"/>
  <c r="I41" i="24"/>
  <c r="I49" i="24" s="1"/>
  <c r="C42" i="24"/>
  <c r="I47" i="24"/>
  <c r="C10" i="23"/>
  <c r="E17" i="23"/>
  <c r="G41" i="23"/>
  <c r="G49" i="23" s="1"/>
  <c r="I42" i="23"/>
  <c r="I50" i="23" s="1"/>
  <c r="G47" i="23"/>
  <c r="I47" i="22"/>
  <c r="I23" i="22"/>
  <c r="G9" i="22"/>
  <c r="I10" i="22"/>
  <c r="B40" i="22"/>
  <c r="B48" i="22" s="1"/>
  <c r="B41" i="22"/>
  <c r="B49" i="22" s="1"/>
  <c r="N16" i="21"/>
  <c r="N30" i="20"/>
  <c r="B47" i="22"/>
  <c r="B10" i="22"/>
  <c r="G23" i="22"/>
  <c r="N29" i="22"/>
  <c r="E17" i="21"/>
  <c r="E23" i="21"/>
  <c r="E12" i="21"/>
  <c r="E8" i="21"/>
  <c r="E9" i="21"/>
  <c r="N22" i="20"/>
  <c r="B39" i="19"/>
  <c r="C8" i="24"/>
  <c r="E9" i="24"/>
  <c r="G10" i="24"/>
  <c r="C12" i="24"/>
  <c r="C23" i="24"/>
  <c r="I46" i="24"/>
  <c r="C47" i="24"/>
  <c r="C9" i="23"/>
  <c r="E10" i="23"/>
  <c r="I12" i="23"/>
  <c r="I23" i="23"/>
  <c r="I47" i="23"/>
  <c r="I9" i="22"/>
  <c r="C10" i="22"/>
  <c r="G12" i="22"/>
  <c r="H23" i="22"/>
  <c r="I40" i="22"/>
  <c r="I48" i="22" s="1"/>
  <c r="B42" i="22"/>
  <c r="B50" i="22" s="1"/>
  <c r="C47" i="22"/>
  <c r="N7" i="21"/>
  <c r="J32" i="20"/>
  <c r="N32" i="20" s="1"/>
  <c r="N18" i="20"/>
  <c r="C40" i="22"/>
  <c r="C48" i="22" s="1"/>
  <c r="G42" i="22"/>
  <c r="G50" i="22" s="1"/>
  <c r="C8" i="21"/>
  <c r="G10" i="21"/>
  <c r="C12" i="21"/>
  <c r="I17" i="21"/>
  <c r="C23" i="21"/>
  <c r="I40" i="21"/>
  <c r="I48" i="21" s="1"/>
  <c r="C41" i="21"/>
  <c r="C49" i="21" s="1"/>
  <c r="C47" i="21"/>
  <c r="I8" i="20"/>
  <c r="C9" i="20"/>
  <c r="E10" i="20"/>
  <c r="I12" i="20"/>
  <c r="G17" i="20"/>
  <c r="I23" i="20"/>
  <c r="G40" i="20"/>
  <c r="G48" i="20" s="1"/>
  <c r="I41" i="20"/>
  <c r="I49" i="20" s="1"/>
  <c r="C42" i="20"/>
  <c r="I47" i="20"/>
  <c r="C47" i="19"/>
  <c r="G8" i="19"/>
  <c r="I9" i="19"/>
  <c r="C10" i="19"/>
  <c r="G12" i="19"/>
  <c r="G23" i="19"/>
  <c r="I42" i="19"/>
  <c r="I40" i="19"/>
  <c r="I48" i="19" s="1"/>
  <c r="E35" i="19"/>
  <c r="E36" i="19" s="1"/>
  <c r="B8" i="18"/>
  <c r="B12" i="18"/>
  <c r="N22" i="18"/>
  <c r="B40" i="18"/>
  <c r="B48" i="18" s="1"/>
  <c r="N30" i="18"/>
  <c r="B40" i="17"/>
  <c r="B48" i="17" s="1"/>
  <c r="B41" i="17"/>
  <c r="B49" i="17" s="1"/>
  <c r="B42" i="17"/>
  <c r="B50" i="17" s="1"/>
  <c r="G41" i="22"/>
  <c r="G49" i="22" s="1"/>
  <c r="I10" i="21"/>
  <c r="C40" i="21"/>
  <c r="C48" i="21" s="1"/>
  <c r="G42" i="21"/>
  <c r="C8" i="20"/>
  <c r="G10" i="20"/>
  <c r="C12" i="20"/>
  <c r="C23" i="20"/>
  <c r="I40" i="20"/>
  <c r="I48" i="20" s="1"/>
  <c r="I46" i="20"/>
  <c r="C47" i="20"/>
  <c r="I8" i="19"/>
  <c r="E10" i="19"/>
  <c r="I12" i="19"/>
  <c r="I23" i="19"/>
  <c r="C41" i="19"/>
  <c r="C49" i="19" s="1"/>
  <c r="G40" i="19"/>
  <c r="G48" i="19" s="1"/>
  <c r="N6" i="18"/>
  <c r="B10" i="21"/>
  <c r="H42" i="21"/>
  <c r="H50" i="21" s="1"/>
  <c r="H10" i="20"/>
  <c r="B17" i="20"/>
  <c r="B40" i="20"/>
  <c r="B48" i="20" s="1"/>
  <c r="B23" i="19"/>
  <c r="H41" i="19"/>
  <c r="H49" i="19" s="1"/>
  <c r="G42" i="19"/>
  <c r="G50" i="19" s="1"/>
  <c r="G9" i="18"/>
  <c r="G17" i="18"/>
  <c r="G47" i="18"/>
  <c r="G23" i="18"/>
  <c r="G12" i="18"/>
  <c r="G8" i="18"/>
  <c r="F8" i="18"/>
  <c r="H12" i="17"/>
  <c r="H10" i="17"/>
  <c r="H8" i="17"/>
  <c r="H23" i="17"/>
  <c r="H17" i="17"/>
  <c r="H47" i="17"/>
  <c r="G8" i="21"/>
  <c r="I9" i="21"/>
  <c r="C10" i="21"/>
  <c r="G12" i="21"/>
  <c r="G23" i="21"/>
  <c r="G47" i="21"/>
  <c r="E8" i="20"/>
  <c r="G9" i="20"/>
  <c r="I10" i="20"/>
  <c r="E12" i="20"/>
  <c r="C17" i="20"/>
  <c r="E23" i="20"/>
  <c r="G47" i="19"/>
  <c r="C8" i="19"/>
  <c r="E9" i="19"/>
  <c r="G10" i="19"/>
  <c r="C12" i="19"/>
  <c r="C23" i="19"/>
  <c r="I41" i="19"/>
  <c r="I49" i="19" s="1"/>
  <c r="N7" i="18"/>
  <c r="J8" i="18"/>
  <c r="N11" i="18"/>
  <c r="B41" i="18"/>
  <c r="B49" i="18" s="1"/>
  <c r="N29" i="18"/>
  <c r="N22" i="17"/>
  <c r="N30" i="17"/>
  <c r="B9" i="21"/>
  <c r="H41" i="21"/>
  <c r="H49" i="21" s="1"/>
  <c r="B42" i="21"/>
  <c r="B50" i="21" s="1"/>
  <c r="H9" i="20"/>
  <c r="B10" i="20"/>
  <c r="B39" i="20"/>
  <c r="H42" i="20"/>
  <c r="H10" i="19"/>
  <c r="B17" i="19"/>
  <c r="I47" i="21"/>
  <c r="C10" i="20"/>
  <c r="G23" i="20"/>
  <c r="G47" i="20"/>
  <c r="I50" i="19"/>
  <c r="I10" i="19"/>
  <c r="E12" i="19"/>
  <c r="E23" i="19"/>
  <c r="H47" i="19"/>
  <c r="B17" i="18"/>
  <c r="B47" i="18"/>
  <c r="B23" i="18"/>
  <c r="B9" i="18"/>
  <c r="B10" i="18"/>
  <c r="H40" i="18"/>
  <c r="H48" i="18" s="1"/>
  <c r="H41" i="18"/>
  <c r="H49" i="18" s="1"/>
  <c r="N29" i="17"/>
  <c r="N6" i="21"/>
  <c r="B8" i="21"/>
  <c r="J8" i="21"/>
  <c r="B12" i="21"/>
  <c r="B23" i="21"/>
  <c r="B47" i="21"/>
  <c r="H8" i="20"/>
  <c r="B9" i="20"/>
  <c r="H12" i="20"/>
  <c r="H23" i="20"/>
  <c r="H47" i="20"/>
  <c r="B47" i="19"/>
  <c r="F8" i="19"/>
  <c r="H9" i="19"/>
  <c r="B10" i="19"/>
  <c r="H40" i="19"/>
  <c r="H48" i="19" s="1"/>
  <c r="C40" i="19"/>
  <c r="C48" i="19" s="1"/>
  <c r="I47" i="19"/>
  <c r="H35" i="18"/>
  <c r="H36" i="18" s="1"/>
  <c r="C10" i="18"/>
  <c r="E17" i="18"/>
  <c r="G41" i="18"/>
  <c r="G49" i="18" s="1"/>
  <c r="I42" i="18"/>
  <c r="I49" i="17"/>
  <c r="I17" i="17"/>
  <c r="E8" i="17"/>
  <c r="I9" i="17"/>
  <c r="C40" i="17"/>
  <c r="C48" i="17" s="1"/>
  <c r="C41" i="17"/>
  <c r="C49" i="17" s="1"/>
  <c r="N31" i="17"/>
  <c r="C35" i="17"/>
  <c r="C36" i="17" s="1"/>
  <c r="F8" i="16"/>
  <c r="N6" i="16"/>
  <c r="D35" i="16"/>
  <c r="D36" i="16" s="1"/>
  <c r="H8" i="18"/>
  <c r="H12" i="18"/>
  <c r="H23" i="18"/>
  <c r="J32" i="18"/>
  <c r="N32" i="18" s="1"/>
  <c r="B42" i="18"/>
  <c r="B50" i="18" s="1"/>
  <c r="H47" i="18"/>
  <c r="F8" i="17"/>
  <c r="E10" i="17"/>
  <c r="G17" i="17"/>
  <c r="E23" i="17"/>
  <c r="D35" i="17"/>
  <c r="D36" i="17" s="1"/>
  <c r="C42" i="17"/>
  <c r="I47" i="17"/>
  <c r="B23" i="16"/>
  <c r="D8" i="15"/>
  <c r="N11" i="15"/>
  <c r="N29" i="15"/>
  <c r="I8" i="18"/>
  <c r="C9" i="18"/>
  <c r="E10" i="18"/>
  <c r="I12" i="18"/>
  <c r="I23" i="18"/>
  <c r="G40" i="18"/>
  <c r="G48" i="18" s="1"/>
  <c r="C42" i="18"/>
  <c r="I47" i="18"/>
  <c r="C47" i="17"/>
  <c r="C23" i="17"/>
  <c r="C12" i="17"/>
  <c r="B9" i="17"/>
  <c r="B39" i="17"/>
  <c r="H41" i="16"/>
  <c r="H49" i="16" s="1"/>
  <c r="N16" i="15"/>
  <c r="N22" i="15"/>
  <c r="N30" i="15"/>
  <c r="N31" i="15"/>
  <c r="I23" i="17"/>
  <c r="N7" i="16"/>
  <c r="I46" i="18"/>
  <c r="C47" i="18"/>
  <c r="E17" i="17"/>
  <c r="E9" i="17"/>
  <c r="G41" i="17"/>
  <c r="G49" i="17" s="1"/>
  <c r="G42" i="17"/>
  <c r="G50" i="17" s="1"/>
  <c r="H41" i="17"/>
  <c r="H49" i="17" s="1"/>
  <c r="B9" i="16"/>
  <c r="B10" i="16"/>
  <c r="B17" i="16"/>
  <c r="N29" i="16"/>
  <c r="H10" i="18"/>
  <c r="N6" i="17"/>
  <c r="B8" i="17"/>
  <c r="I12" i="17"/>
  <c r="B17" i="17"/>
  <c r="H42" i="17"/>
  <c r="H50" i="17" s="1"/>
  <c r="G40" i="17"/>
  <c r="G48" i="17" s="1"/>
  <c r="B8" i="16"/>
  <c r="B12" i="16"/>
  <c r="E8" i="18"/>
  <c r="I10" i="18"/>
  <c r="E12" i="18"/>
  <c r="C17" i="18"/>
  <c r="E23" i="18"/>
  <c r="G47" i="17"/>
  <c r="G23" i="17"/>
  <c r="G12" i="17"/>
  <c r="G10" i="17"/>
  <c r="C8" i="17"/>
  <c r="G9" i="17"/>
  <c r="B10" i="17"/>
  <c r="N11" i="17"/>
  <c r="C17" i="17"/>
  <c r="I42" i="17"/>
  <c r="I50" i="17" s="1"/>
  <c r="B47" i="17"/>
  <c r="J32" i="16"/>
  <c r="N32" i="16" s="1"/>
  <c r="N18" i="16"/>
  <c r="G41" i="15"/>
  <c r="G49" i="15" s="1"/>
  <c r="G42" i="15"/>
  <c r="G50" i="15" s="1"/>
  <c r="G40" i="15"/>
  <c r="G48" i="15" s="1"/>
  <c r="I40" i="17"/>
  <c r="I48" i="17" s="1"/>
  <c r="I8" i="16"/>
  <c r="C9" i="16"/>
  <c r="E10" i="16"/>
  <c r="I12" i="16"/>
  <c r="G17" i="16"/>
  <c r="I23" i="16"/>
  <c r="G40" i="16"/>
  <c r="G48" i="16" s="1"/>
  <c r="I41" i="16"/>
  <c r="I49" i="16" s="1"/>
  <c r="C42" i="16"/>
  <c r="I47" i="16"/>
  <c r="C47" i="15"/>
  <c r="C23" i="15"/>
  <c r="G8" i="15"/>
  <c r="I9" i="15"/>
  <c r="C10" i="15"/>
  <c r="G12" i="15"/>
  <c r="C8" i="16"/>
  <c r="G10" i="16"/>
  <c r="C12" i="16"/>
  <c r="C23" i="16"/>
  <c r="I40" i="16"/>
  <c r="I48" i="16" s="1"/>
  <c r="I46" i="16"/>
  <c r="C47" i="16"/>
  <c r="I8" i="15"/>
  <c r="E10" i="15"/>
  <c r="G39" i="15"/>
  <c r="G46" i="15" s="1"/>
  <c r="I12" i="15"/>
  <c r="B23" i="15"/>
  <c r="C40" i="15"/>
  <c r="C48" i="15" s="1"/>
  <c r="D8" i="16"/>
  <c r="H10" i="16"/>
  <c r="B40" i="16"/>
  <c r="B48" i="16" s="1"/>
  <c r="N6" i="15"/>
  <c r="B8" i="15"/>
  <c r="J8" i="15"/>
  <c r="B12" i="15"/>
  <c r="H17" i="15"/>
  <c r="I40" i="15"/>
  <c r="I48" i="15" s="1"/>
  <c r="B41" i="15"/>
  <c r="B49" i="15" s="1"/>
  <c r="B47" i="15"/>
  <c r="H50" i="15"/>
  <c r="H39" i="14"/>
  <c r="H46" i="14" s="1"/>
  <c r="B39" i="14"/>
  <c r="B46" i="14" s="1"/>
  <c r="E8" i="16"/>
  <c r="G9" i="16"/>
  <c r="I10" i="16"/>
  <c r="E12" i="16"/>
  <c r="C17" i="16"/>
  <c r="E23" i="16"/>
  <c r="G47" i="15"/>
  <c r="G23" i="15"/>
  <c r="E9" i="15"/>
  <c r="G10" i="15"/>
  <c r="E23" i="15"/>
  <c r="B40" i="15"/>
  <c r="C42" i="15"/>
  <c r="H17" i="14"/>
  <c r="H47" i="14"/>
  <c r="H23" i="14"/>
  <c r="H12" i="14"/>
  <c r="H8" i="14"/>
  <c r="H42" i="16"/>
  <c r="H50" i="16" s="1"/>
  <c r="H10" i="15"/>
  <c r="B17" i="15"/>
  <c r="H47" i="15"/>
  <c r="H40" i="14"/>
  <c r="H48" i="14" s="1"/>
  <c r="H41" i="14"/>
  <c r="H49" i="14" s="1"/>
  <c r="E23" i="13"/>
  <c r="E12" i="13"/>
  <c r="E8" i="13"/>
  <c r="E10" i="13"/>
  <c r="E17" i="13"/>
  <c r="E9" i="13"/>
  <c r="I41" i="13"/>
  <c r="I49" i="13" s="1"/>
  <c r="I42" i="13"/>
  <c r="I50" i="13" s="1"/>
  <c r="I40" i="13"/>
  <c r="I48" i="13" s="1"/>
  <c r="C10" i="16"/>
  <c r="G23" i="16"/>
  <c r="G47" i="16"/>
  <c r="E8" i="15"/>
  <c r="I10" i="15"/>
  <c r="C39" i="15"/>
  <c r="C46" i="15" s="1"/>
  <c r="E12" i="15"/>
  <c r="H23" i="15"/>
  <c r="H40" i="15"/>
  <c r="H48" i="15" s="1"/>
  <c r="I47" i="15"/>
  <c r="B17" i="14"/>
  <c r="B47" i="14"/>
  <c r="B23" i="14"/>
  <c r="B12" i="14"/>
  <c r="B8" i="14"/>
  <c r="N6" i="14"/>
  <c r="B9" i="14"/>
  <c r="J8" i="14"/>
  <c r="N11" i="16"/>
  <c r="H47" i="16"/>
  <c r="H9" i="15"/>
  <c r="B10" i="15"/>
  <c r="I23" i="15"/>
  <c r="N30" i="14"/>
  <c r="N31" i="14"/>
  <c r="N18" i="12"/>
  <c r="I42" i="15"/>
  <c r="I50" i="15" s="1"/>
  <c r="E8" i="14"/>
  <c r="G9" i="14"/>
  <c r="I10" i="14"/>
  <c r="E12" i="14"/>
  <c r="C17" i="14"/>
  <c r="E23" i="14"/>
  <c r="C40" i="14"/>
  <c r="C48" i="14" s="1"/>
  <c r="G42" i="14"/>
  <c r="G50" i="14" s="1"/>
  <c r="G48" i="14"/>
  <c r="D8" i="13"/>
  <c r="N11" i="13"/>
  <c r="C10" i="14"/>
  <c r="G12" i="14"/>
  <c r="G23" i="14"/>
  <c r="I42" i="14"/>
  <c r="I50" i="14" s="1"/>
  <c r="G47" i="14"/>
  <c r="C9" i="13"/>
  <c r="C12" i="13"/>
  <c r="N22" i="13"/>
  <c r="E23" i="12"/>
  <c r="E17" i="12"/>
  <c r="E8" i="12"/>
  <c r="E9" i="12"/>
  <c r="E12" i="12"/>
  <c r="E10" i="12"/>
  <c r="B42" i="14"/>
  <c r="B50" i="14" s="1"/>
  <c r="G47" i="13"/>
  <c r="G9" i="13"/>
  <c r="G8" i="13"/>
  <c r="C10" i="13"/>
  <c r="I39" i="13"/>
  <c r="I46" i="13" s="1"/>
  <c r="C42" i="13"/>
  <c r="C39" i="13"/>
  <c r="C46" i="13" s="1"/>
  <c r="C40" i="13"/>
  <c r="C48" i="13" s="1"/>
  <c r="G40" i="13"/>
  <c r="G48" i="13" s="1"/>
  <c r="G41" i="13"/>
  <c r="G49" i="13" s="1"/>
  <c r="C47" i="13"/>
  <c r="I8" i="14"/>
  <c r="C9" i="14"/>
  <c r="E10" i="14"/>
  <c r="I12" i="14"/>
  <c r="G17" i="14"/>
  <c r="I23" i="14"/>
  <c r="I41" i="14"/>
  <c r="I49" i="14" s="1"/>
  <c r="G46" i="14"/>
  <c r="I47" i="14"/>
  <c r="G12" i="13"/>
  <c r="C41" i="13"/>
  <c r="C49" i="13" s="1"/>
  <c r="B41" i="14"/>
  <c r="B49" i="14" s="1"/>
  <c r="G17" i="13"/>
  <c r="N30" i="13"/>
  <c r="G47" i="11"/>
  <c r="G10" i="11"/>
  <c r="G17" i="11"/>
  <c r="G23" i="11"/>
  <c r="G12" i="11"/>
  <c r="G8" i="11"/>
  <c r="G9" i="11"/>
  <c r="C8" i="14"/>
  <c r="G10" i="14"/>
  <c r="C12" i="14"/>
  <c r="C23" i="14"/>
  <c r="C47" i="14"/>
  <c r="B47" i="13"/>
  <c r="B23" i="13"/>
  <c r="B12" i="13"/>
  <c r="B8" i="13"/>
  <c r="N6" i="13"/>
  <c r="B17" i="13"/>
  <c r="J8" i="13"/>
  <c r="G10" i="13"/>
  <c r="N16" i="13"/>
  <c r="G23" i="13"/>
  <c r="N29" i="13"/>
  <c r="C17" i="13"/>
  <c r="H10" i="13"/>
  <c r="B40" i="13"/>
  <c r="B48" i="13" s="1"/>
  <c r="N6" i="12"/>
  <c r="B8" i="12"/>
  <c r="J8" i="12"/>
  <c r="B39" i="12"/>
  <c r="B46" i="12" s="1"/>
  <c r="I17" i="12"/>
  <c r="H23" i="12"/>
  <c r="G35" i="12"/>
  <c r="G36" i="12" s="1"/>
  <c r="G42" i="11"/>
  <c r="G50" i="11" s="1"/>
  <c r="G41" i="11"/>
  <c r="G49" i="11" s="1"/>
  <c r="G40" i="11"/>
  <c r="G48" i="11" s="1"/>
  <c r="N29" i="11"/>
  <c r="I10" i="13"/>
  <c r="C8" i="12"/>
  <c r="G12" i="12"/>
  <c r="G41" i="12"/>
  <c r="G49" i="12" s="1"/>
  <c r="I46" i="11"/>
  <c r="I17" i="11"/>
  <c r="I23" i="11"/>
  <c r="I12" i="11"/>
  <c r="I8" i="11"/>
  <c r="I9" i="11"/>
  <c r="N31" i="11"/>
  <c r="G35" i="11"/>
  <c r="G36" i="11" s="1"/>
  <c r="I47" i="11"/>
  <c r="H42" i="13"/>
  <c r="H50" i="13" s="1"/>
  <c r="H46" i="12"/>
  <c r="H17" i="12"/>
  <c r="I10" i="12"/>
  <c r="H12" i="12"/>
  <c r="B23" i="11"/>
  <c r="B12" i="11"/>
  <c r="B8" i="11"/>
  <c r="N6" i="11"/>
  <c r="B47" i="11"/>
  <c r="B9" i="11"/>
  <c r="B10" i="11"/>
  <c r="B17" i="11"/>
  <c r="J8" i="11"/>
  <c r="N22" i="11"/>
  <c r="N11" i="9"/>
  <c r="E17" i="7"/>
  <c r="E23" i="7"/>
  <c r="E12" i="7"/>
  <c r="E8" i="7"/>
  <c r="E9" i="7"/>
  <c r="N6" i="7"/>
  <c r="E10" i="7"/>
  <c r="I47" i="12"/>
  <c r="I23" i="12"/>
  <c r="I12" i="12"/>
  <c r="B35" i="12"/>
  <c r="B36" i="12" s="1"/>
  <c r="J35" i="12"/>
  <c r="J36" i="12" s="1"/>
  <c r="B47" i="9"/>
  <c r="B23" i="9"/>
  <c r="B12" i="9"/>
  <c r="B8" i="9"/>
  <c r="N6" i="9"/>
  <c r="B17" i="9"/>
  <c r="B9" i="9"/>
  <c r="B10" i="9"/>
  <c r="J8" i="9"/>
  <c r="H23" i="13"/>
  <c r="H41" i="13"/>
  <c r="H49" i="13" s="1"/>
  <c r="B42" i="13"/>
  <c r="B50" i="13" s="1"/>
  <c r="H47" i="13"/>
  <c r="B47" i="12"/>
  <c r="B23" i="12"/>
  <c r="B12" i="12"/>
  <c r="F8" i="12"/>
  <c r="H9" i="12"/>
  <c r="B10" i="12"/>
  <c r="N11" i="12"/>
  <c r="C17" i="12"/>
  <c r="C23" i="12"/>
  <c r="I40" i="12"/>
  <c r="I48" i="12" s="1"/>
  <c r="I41" i="12"/>
  <c r="I49" i="12" s="1"/>
  <c r="N11" i="11"/>
  <c r="C42" i="11"/>
  <c r="N30" i="11"/>
  <c r="I47" i="13"/>
  <c r="C47" i="12"/>
  <c r="I9" i="12"/>
  <c r="C10" i="12"/>
  <c r="B40" i="12"/>
  <c r="B48" i="12" s="1"/>
  <c r="B41" i="12"/>
  <c r="B49" i="12" s="1"/>
  <c r="N31" i="12"/>
  <c r="B42" i="12"/>
  <c r="B50" i="12" s="1"/>
  <c r="H17" i="13"/>
  <c r="H46" i="13"/>
  <c r="H8" i="12"/>
  <c r="B9" i="12"/>
  <c r="C12" i="12"/>
  <c r="N16" i="12"/>
  <c r="C41" i="12"/>
  <c r="C49" i="12" s="1"/>
  <c r="G42" i="12"/>
  <c r="G50" i="12" s="1"/>
  <c r="G47" i="12"/>
  <c r="H42" i="12"/>
  <c r="H50" i="12" s="1"/>
  <c r="H10" i="11"/>
  <c r="N18" i="11"/>
  <c r="H47" i="11"/>
  <c r="H41" i="9"/>
  <c r="H49" i="9" s="1"/>
  <c r="H40" i="9"/>
  <c r="H48" i="9" s="1"/>
  <c r="H42" i="9"/>
  <c r="H50" i="9" s="1"/>
  <c r="B42" i="11"/>
  <c r="B50" i="11" s="1"/>
  <c r="H10" i="9"/>
  <c r="B42" i="9"/>
  <c r="B50" i="9" s="1"/>
  <c r="B40" i="9"/>
  <c r="B48" i="9" s="1"/>
  <c r="B41" i="9"/>
  <c r="B49" i="9" s="1"/>
  <c r="C42" i="12"/>
  <c r="C47" i="11"/>
  <c r="C10" i="11"/>
  <c r="E17" i="11"/>
  <c r="I40" i="11"/>
  <c r="I48" i="11" s="1"/>
  <c r="B39" i="11"/>
  <c r="B46" i="11" s="1"/>
  <c r="H40" i="11"/>
  <c r="H48" i="11" s="1"/>
  <c r="N31" i="8"/>
  <c r="C41" i="8"/>
  <c r="C49" i="8" s="1"/>
  <c r="H8" i="11"/>
  <c r="H12" i="11"/>
  <c r="H23" i="11"/>
  <c r="B40" i="11"/>
  <c r="B48" i="11" s="1"/>
  <c r="N31" i="9"/>
  <c r="E10" i="11"/>
  <c r="G39" i="11"/>
  <c r="G46" i="11" s="1"/>
  <c r="C41" i="11"/>
  <c r="C49" i="11" s="1"/>
  <c r="H41" i="11"/>
  <c r="H49" i="11" s="1"/>
  <c r="H9" i="9"/>
  <c r="B39" i="9"/>
  <c r="B46" i="9" s="1"/>
  <c r="B35" i="9"/>
  <c r="B36" i="9" s="1"/>
  <c r="J35" i="9"/>
  <c r="J36" i="9" s="1"/>
  <c r="H39" i="11"/>
  <c r="H46" i="11" s="1"/>
  <c r="C40" i="11"/>
  <c r="C48" i="11" s="1"/>
  <c r="I41" i="11"/>
  <c r="I49" i="11" s="1"/>
  <c r="I42" i="11"/>
  <c r="I50" i="11" s="1"/>
  <c r="H8" i="9"/>
  <c r="N7" i="8"/>
  <c r="H47" i="9"/>
  <c r="H17" i="9"/>
  <c r="N16" i="9"/>
  <c r="H23" i="9"/>
  <c r="N29" i="9"/>
  <c r="I8" i="9"/>
  <c r="C9" i="9"/>
  <c r="E10" i="9"/>
  <c r="I12" i="9"/>
  <c r="G17" i="9"/>
  <c r="I23" i="9"/>
  <c r="I41" i="9"/>
  <c r="I49" i="9" s="1"/>
  <c r="G46" i="8"/>
  <c r="G17" i="8"/>
  <c r="G47" i="8"/>
  <c r="G23" i="8"/>
  <c r="G12" i="8"/>
  <c r="G9" i="8"/>
  <c r="I41" i="8"/>
  <c r="I49" i="8" s="1"/>
  <c r="C47" i="8"/>
  <c r="H39" i="9"/>
  <c r="H46" i="9" s="1"/>
  <c r="C40" i="9"/>
  <c r="C48" i="9" s="1"/>
  <c r="G42" i="9"/>
  <c r="G50" i="9" s="1"/>
  <c r="G47" i="9"/>
  <c r="I42" i="7"/>
  <c r="I50" i="7" s="1"/>
  <c r="N31" i="7"/>
  <c r="C8" i="9"/>
  <c r="E9" i="9"/>
  <c r="G10" i="9"/>
  <c r="C12" i="9"/>
  <c r="I17" i="9"/>
  <c r="C23" i="9"/>
  <c r="I47" i="9"/>
  <c r="C42" i="8"/>
  <c r="G40" i="8"/>
  <c r="G48" i="8" s="1"/>
  <c r="G41" i="8"/>
  <c r="G49" i="8" s="1"/>
  <c r="G42" i="8"/>
  <c r="G50" i="8" s="1"/>
  <c r="G39" i="7"/>
  <c r="G46" i="7" s="1"/>
  <c r="N11" i="7"/>
  <c r="G41" i="7"/>
  <c r="G49" i="7" s="1"/>
  <c r="G42" i="7"/>
  <c r="G50" i="7" s="1"/>
  <c r="N30" i="7"/>
  <c r="N11" i="8"/>
  <c r="I10" i="9"/>
  <c r="C17" i="9"/>
  <c r="E23" i="9"/>
  <c r="C41" i="9"/>
  <c r="C49" i="9" s="1"/>
  <c r="C9" i="8"/>
  <c r="C17" i="8"/>
  <c r="C12" i="8"/>
  <c r="N29" i="7"/>
  <c r="D8" i="8"/>
  <c r="N32" i="8"/>
  <c r="N18" i="8"/>
  <c r="I9" i="9"/>
  <c r="C10" i="9"/>
  <c r="E17" i="9"/>
  <c r="G23" i="9"/>
  <c r="C47" i="9"/>
  <c r="E10" i="8"/>
  <c r="E17" i="8"/>
  <c r="E23" i="8"/>
  <c r="E12" i="8"/>
  <c r="E8" i="8"/>
  <c r="C39" i="7"/>
  <c r="C46" i="7" s="1"/>
  <c r="C40" i="7"/>
  <c r="C48" i="7" s="1"/>
  <c r="C41" i="7"/>
  <c r="C49" i="7" s="1"/>
  <c r="N6" i="8"/>
  <c r="B8" i="8"/>
  <c r="J8" i="8"/>
  <c r="B12" i="8"/>
  <c r="H17" i="8"/>
  <c r="B23" i="8"/>
  <c r="N29" i="8"/>
  <c r="B41" i="8"/>
  <c r="B49" i="8" s="1"/>
  <c r="B47" i="8"/>
  <c r="H10" i="8"/>
  <c r="B17" i="8"/>
  <c r="B40" i="8"/>
  <c r="B48" i="8" s="1"/>
  <c r="I10" i="8"/>
  <c r="C40" i="8"/>
  <c r="C48" i="8" s="1"/>
  <c r="F8" i="8"/>
  <c r="H9" i="8"/>
  <c r="B10" i="8"/>
  <c r="I42" i="8"/>
  <c r="I50" i="8" s="1"/>
  <c r="I48" i="8"/>
  <c r="H23" i="8"/>
  <c r="H47" i="8"/>
  <c r="I23" i="8"/>
  <c r="I47" i="8"/>
  <c r="I43" i="10" l="1"/>
  <c r="I51" i="10" s="1"/>
  <c r="C50" i="31"/>
  <c r="C50" i="7"/>
  <c r="C50" i="11"/>
  <c r="C43" i="24"/>
  <c r="C51" i="24" s="1"/>
  <c r="C50" i="36"/>
  <c r="C50" i="32"/>
  <c r="C50" i="22"/>
  <c r="C50" i="30"/>
  <c r="C50" i="19"/>
  <c r="C50" i="29"/>
  <c r="C50" i="14"/>
  <c r="C50" i="17"/>
  <c r="C50" i="10"/>
  <c r="C50" i="12"/>
  <c r="C50" i="13"/>
  <c r="C50" i="23"/>
  <c r="C50" i="9"/>
  <c r="C43" i="20"/>
  <c r="C51" i="20" s="1"/>
  <c r="C50" i="21"/>
  <c r="B43" i="5"/>
  <c r="B51" i="5" s="1"/>
  <c r="G43" i="26"/>
  <c r="G51" i="26" s="1"/>
  <c r="I43" i="18"/>
  <c r="I51" i="18" s="1"/>
  <c r="H43" i="27"/>
  <c r="H51" i="27" s="1"/>
  <c r="H43" i="20"/>
  <c r="I50" i="18"/>
  <c r="B43" i="8"/>
  <c r="B51" i="8" s="1"/>
  <c r="C43" i="27"/>
  <c r="C51" i="27" s="1"/>
  <c r="I43" i="30"/>
  <c r="I51" i="30" s="1"/>
  <c r="C43" i="8"/>
  <c r="C51" i="8" s="1"/>
  <c r="H43" i="29"/>
  <c r="H51" i="29" s="1"/>
  <c r="N32" i="5"/>
  <c r="G43" i="21"/>
  <c r="G51" i="21" s="1"/>
  <c r="I43" i="9"/>
  <c r="I51" i="9" s="1"/>
  <c r="C43" i="16"/>
  <c r="C51" i="16" s="1"/>
  <c r="I50" i="30"/>
  <c r="H43" i="8"/>
  <c r="H51" i="8" s="1"/>
  <c r="I43" i="31"/>
  <c r="I50" i="9"/>
  <c r="C43" i="9"/>
  <c r="C51" i="9" s="1"/>
  <c r="B43" i="10"/>
  <c r="B51" i="10" s="1"/>
  <c r="H43" i="5"/>
  <c r="H51" i="5" s="1"/>
  <c r="I43" i="26"/>
  <c r="G43" i="24"/>
  <c r="G51" i="24" s="1"/>
  <c r="I43" i="32"/>
  <c r="G43" i="23"/>
  <c r="G51" i="23" s="1"/>
  <c r="I43" i="14"/>
  <c r="H43" i="35"/>
  <c r="H51" i="20"/>
  <c r="I43" i="13"/>
  <c r="H50" i="8"/>
  <c r="H50" i="27"/>
  <c r="C43" i="33"/>
  <c r="C51" i="33" s="1"/>
  <c r="H50" i="20"/>
  <c r="G43" i="14"/>
  <c r="C43" i="35"/>
  <c r="C51" i="35" s="1"/>
  <c r="G43" i="29"/>
  <c r="G50" i="21"/>
  <c r="C43" i="28"/>
  <c r="C51" i="28" s="1"/>
  <c r="G50" i="29"/>
  <c r="B43" i="29"/>
  <c r="H43" i="11"/>
  <c r="H43" i="31"/>
  <c r="G43" i="20"/>
  <c r="H43" i="13"/>
  <c r="G43" i="31"/>
  <c r="H43" i="14"/>
  <c r="I43" i="35"/>
  <c r="I43" i="33"/>
  <c r="G43" i="5"/>
  <c r="I43" i="17"/>
  <c r="N32" i="12"/>
  <c r="C43" i="15"/>
  <c r="C51" i="15" s="1"/>
  <c r="H43" i="30"/>
  <c r="I43" i="8"/>
  <c r="I43" i="22"/>
  <c r="H43" i="10"/>
  <c r="G43" i="25"/>
  <c r="C43" i="29"/>
  <c r="C51" i="29" s="1"/>
  <c r="H43" i="23"/>
  <c r="B43" i="20"/>
  <c r="G43" i="7"/>
  <c r="I43" i="12"/>
  <c r="G43" i="18"/>
  <c r="H43" i="6"/>
  <c r="G43" i="35"/>
  <c r="I43" i="21"/>
  <c r="N32" i="29"/>
  <c r="C43" i="19"/>
  <c r="C51" i="19" s="1"/>
  <c r="C43" i="18"/>
  <c r="C51" i="18" s="1"/>
  <c r="I43" i="16"/>
  <c r="G43" i="15"/>
  <c r="C50" i="35"/>
  <c r="G43" i="34"/>
  <c r="C43" i="25"/>
  <c r="C51" i="25" s="1"/>
  <c r="C43" i="6"/>
  <c r="C51" i="6" s="1"/>
  <c r="C43" i="14"/>
  <c r="C51" i="14" s="1"/>
  <c r="H43" i="17"/>
  <c r="H43" i="21"/>
  <c r="H43" i="28"/>
  <c r="G43" i="10"/>
  <c r="C43" i="34"/>
  <c r="C51" i="34" s="1"/>
  <c r="I43" i="7"/>
  <c r="C43" i="5"/>
  <c r="C51" i="5" s="1"/>
  <c r="B43" i="16"/>
  <c r="H43" i="19"/>
  <c r="G43" i="16"/>
  <c r="G43" i="9"/>
  <c r="B50" i="5"/>
  <c r="H43" i="33"/>
  <c r="H43" i="26"/>
  <c r="C43" i="11"/>
  <c r="C51" i="11" s="1"/>
  <c r="G43" i="19"/>
  <c r="N36" i="21"/>
  <c r="B46" i="30"/>
  <c r="G43" i="36"/>
  <c r="I43" i="27"/>
  <c r="B43" i="7"/>
  <c r="N32" i="9"/>
  <c r="H43" i="22"/>
  <c r="I43" i="29"/>
  <c r="I43" i="36"/>
  <c r="C46" i="36"/>
  <c r="G43" i="28"/>
  <c r="H43" i="7"/>
  <c r="C43" i="30"/>
  <c r="C51" i="30" s="1"/>
  <c r="I43" i="24"/>
  <c r="C43" i="26"/>
  <c r="C51" i="26" s="1"/>
  <c r="N36" i="8"/>
  <c r="C50" i="18"/>
  <c r="C43" i="23"/>
  <c r="C51" i="23" s="1"/>
  <c r="C50" i="8"/>
  <c r="C50" i="20"/>
  <c r="C50" i="16"/>
  <c r="C50" i="6"/>
  <c r="C50" i="27"/>
  <c r="C50" i="15"/>
  <c r="N36" i="16"/>
  <c r="C43" i="12"/>
  <c r="B43" i="15"/>
  <c r="C43" i="21"/>
  <c r="C50" i="24"/>
  <c r="N36" i="32"/>
  <c r="C46" i="28"/>
  <c r="N36" i="23"/>
  <c r="N36" i="35"/>
  <c r="C50" i="5"/>
  <c r="I43" i="20"/>
  <c r="I43" i="5"/>
  <c r="N36" i="13"/>
  <c r="C50" i="25"/>
  <c r="N36" i="7"/>
  <c r="C50" i="28"/>
  <c r="I43" i="6"/>
  <c r="C50" i="26"/>
  <c r="H43" i="25"/>
  <c r="C50" i="33"/>
  <c r="N36" i="28"/>
  <c r="N36" i="26"/>
  <c r="I43" i="19"/>
  <c r="C50" i="34"/>
  <c r="N36" i="20"/>
  <c r="G43" i="33"/>
  <c r="N36" i="6"/>
  <c r="G43" i="13"/>
  <c r="B46" i="20"/>
  <c r="C48" i="25"/>
  <c r="G43" i="30"/>
  <c r="C43" i="32"/>
  <c r="H43" i="15"/>
  <c r="N36" i="11"/>
  <c r="N36" i="10"/>
  <c r="I43" i="34"/>
  <c r="G43" i="11"/>
  <c r="I43" i="15"/>
  <c r="N36" i="14"/>
  <c r="N36" i="18"/>
  <c r="I43" i="23"/>
  <c r="I43" i="25"/>
  <c r="N36" i="27"/>
  <c r="N8" i="5"/>
  <c r="C43" i="7"/>
  <c r="H43" i="9"/>
  <c r="H43" i="16"/>
  <c r="N36" i="15"/>
  <c r="H43" i="18"/>
  <c r="C43" i="31"/>
  <c r="H43" i="32"/>
  <c r="I43" i="28"/>
  <c r="N36" i="22"/>
  <c r="G43" i="8"/>
  <c r="I43" i="11"/>
  <c r="G43" i="17"/>
  <c r="N36" i="17"/>
  <c r="N36" i="25"/>
  <c r="H43" i="34"/>
  <c r="N36" i="5"/>
  <c r="G43" i="6"/>
  <c r="G43" i="32"/>
  <c r="N36" i="33"/>
  <c r="C43" i="36"/>
  <c r="H43" i="24"/>
  <c r="B46" i="17"/>
  <c r="B46" i="6"/>
  <c r="B48" i="15"/>
  <c r="N36" i="34"/>
  <c r="B46" i="19"/>
  <c r="B46" i="32"/>
  <c r="N8" i="29"/>
  <c r="B43" i="36"/>
  <c r="N8" i="28"/>
  <c r="B43" i="33"/>
  <c r="B43" i="28"/>
  <c r="N36" i="30"/>
  <c r="N8" i="32"/>
  <c r="N36" i="36"/>
  <c r="N36" i="31"/>
  <c r="N8" i="30"/>
  <c r="B43" i="34"/>
  <c r="B43" i="30"/>
  <c r="B43" i="32"/>
  <c r="H43" i="36"/>
  <c r="N8" i="36"/>
  <c r="N8" i="33"/>
  <c r="N36" i="29"/>
  <c r="N8" i="31"/>
  <c r="B43" i="31"/>
  <c r="N8" i="34"/>
  <c r="N32" i="13"/>
  <c r="B43" i="24"/>
  <c r="N8" i="6"/>
  <c r="N8" i="8"/>
  <c r="G43" i="12"/>
  <c r="N36" i="12"/>
  <c r="B43" i="14"/>
  <c r="N8" i="14"/>
  <c r="N8" i="18"/>
  <c r="C43" i="22"/>
  <c r="N36" i="19"/>
  <c r="B43" i="19"/>
  <c r="N8" i="24"/>
  <c r="G43" i="27"/>
  <c r="N8" i="27"/>
  <c r="C43" i="10"/>
  <c r="B43" i="11"/>
  <c r="N8" i="13"/>
  <c r="N8" i="17"/>
  <c r="N8" i="21"/>
  <c r="N36" i="24"/>
  <c r="N8" i="16"/>
  <c r="N8" i="11"/>
  <c r="B43" i="23"/>
  <c r="H43" i="12"/>
  <c r="C43" i="17"/>
  <c r="G43" i="22"/>
  <c r="B43" i="27"/>
  <c r="N8" i="23"/>
  <c r="N8" i="26"/>
  <c r="N8" i="35"/>
  <c r="B43" i="18"/>
  <c r="B43" i="21"/>
  <c r="B43" i="22"/>
  <c r="N8" i="20"/>
  <c r="N8" i="10"/>
  <c r="B43" i="6"/>
  <c r="N8" i="22"/>
  <c r="N36" i="9"/>
  <c r="B43" i="9"/>
  <c r="B43" i="12"/>
  <c r="B43" i="13"/>
  <c r="N8" i="9"/>
  <c r="N8" i="7"/>
  <c r="N8" i="12"/>
  <c r="B43" i="17"/>
  <c r="B43" i="25"/>
  <c r="B43" i="26"/>
  <c r="C43" i="13"/>
  <c r="N8" i="15"/>
  <c r="N8" i="19"/>
  <c r="N8" i="25"/>
  <c r="B43" i="35"/>
  <c r="B51" i="20" l="1"/>
  <c r="I51" i="5"/>
  <c r="I51" i="33"/>
  <c r="I51" i="28"/>
  <c r="I51" i="20"/>
  <c r="I51" i="14"/>
  <c r="I51" i="24"/>
  <c r="I51" i="36"/>
  <c r="I51" i="12"/>
  <c r="I51" i="13"/>
  <c r="I51" i="26"/>
  <c r="I51" i="15"/>
  <c r="I51" i="19"/>
  <c r="I51" i="35"/>
  <c r="I51" i="25"/>
  <c r="I51" i="29"/>
  <c r="I51" i="16"/>
  <c r="I51" i="21"/>
  <c r="I51" i="22"/>
  <c r="I51" i="32"/>
  <c r="I51" i="31"/>
  <c r="I51" i="34"/>
  <c r="I51" i="23"/>
  <c r="I51" i="8"/>
  <c r="I51" i="17"/>
  <c r="I51" i="11"/>
  <c r="I51" i="6"/>
  <c r="I51" i="27"/>
  <c r="I51" i="7"/>
  <c r="H51" i="16"/>
  <c r="H51" i="22"/>
  <c r="H51" i="28"/>
  <c r="H51" i="13"/>
  <c r="H51" i="12"/>
  <c r="H51" i="32"/>
  <c r="H51" i="14"/>
  <c r="H51" i="24"/>
  <c r="H51" i="18"/>
  <c r="H51" i="9"/>
  <c r="H51" i="7"/>
  <c r="H51" i="19"/>
  <c r="H51" i="21"/>
  <c r="H51" i="6"/>
  <c r="H51" i="15"/>
  <c r="H51" i="26"/>
  <c r="H51" i="17"/>
  <c r="H51" i="23"/>
  <c r="H51" i="31"/>
  <c r="H51" i="36"/>
  <c r="H51" i="25"/>
  <c r="H51" i="33"/>
  <c r="H51" i="30"/>
  <c r="H51" i="11"/>
  <c r="H51" i="35"/>
  <c r="H51" i="34"/>
  <c r="H51" i="10"/>
  <c r="G51" i="6"/>
  <c r="G51" i="17"/>
  <c r="G51" i="13"/>
  <c r="G51" i="19"/>
  <c r="G51" i="15"/>
  <c r="G51" i="22"/>
  <c r="G51" i="10"/>
  <c r="G51" i="12"/>
  <c r="G51" i="33"/>
  <c r="B51" i="16"/>
  <c r="G51" i="8"/>
  <c r="G51" i="30"/>
  <c r="G51" i="9"/>
  <c r="G51" i="31"/>
  <c r="G51" i="28"/>
  <c r="G51" i="35"/>
  <c r="G51" i="25"/>
  <c r="G51" i="29"/>
  <c r="G51" i="11"/>
  <c r="G51" i="34"/>
  <c r="G51" i="7"/>
  <c r="G51" i="5"/>
  <c r="G51" i="20"/>
  <c r="G51" i="27"/>
  <c r="G51" i="32"/>
  <c r="B51" i="29"/>
  <c r="G51" i="36"/>
  <c r="G51" i="16"/>
  <c r="G51" i="18"/>
  <c r="G51" i="14"/>
  <c r="B51" i="7"/>
  <c r="C51" i="31"/>
  <c r="C51" i="10"/>
  <c r="C51" i="7"/>
  <c r="C51" i="13"/>
  <c r="C51" i="32"/>
  <c r="C51" i="21"/>
  <c r="C51" i="22"/>
  <c r="B51" i="15"/>
  <c r="C51" i="36"/>
  <c r="C51" i="17"/>
  <c r="C51" i="12"/>
  <c r="B51" i="33"/>
  <c r="B51" i="25"/>
  <c r="B51" i="21"/>
  <c r="B51" i="18"/>
  <c r="B51" i="30"/>
  <c r="B51" i="36"/>
  <c r="B51" i="31"/>
  <c r="B51" i="13"/>
  <c r="B51" i="27"/>
  <c r="B51" i="11"/>
  <c r="B51" i="35"/>
  <c r="B51" i="26"/>
  <c r="B51" i="17"/>
  <c r="B51" i="12"/>
  <c r="B51" i="19"/>
  <c r="B51" i="14"/>
  <c r="B51" i="34"/>
  <c r="B51" i="23"/>
  <c r="B51" i="32"/>
  <c r="B51" i="28"/>
  <c r="B51" i="9"/>
  <c r="B51" i="6"/>
  <c r="B51" i="22"/>
  <c r="B51" i="24"/>
  <c r="K15" i="3" l="1"/>
  <c r="L42" i="4" l="1"/>
  <c r="L40" i="3" s="1"/>
  <c r="F11" i="1"/>
  <c r="M32" i="3" l="1"/>
  <c r="K32" i="4" l="1"/>
  <c r="B40" i="4" l="1"/>
  <c r="B39" i="4"/>
  <c r="B48" i="4" l="1"/>
  <c r="I5" i="7" l="1"/>
  <c r="E5" i="9"/>
  <c r="C5" i="9"/>
  <c r="B5" i="9"/>
  <c r="J5" i="11"/>
  <c r="H5" i="11"/>
  <c r="F5" i="11"/>
  <c r="B5" i="12"/>
  <c r="H5" i="16"/>
  <c r="D5" i="17"/>
  <c r="F5" i="18"/>
  <c r="F5" i="19"/>
  <c r="H5" i="20"/>
  <c r="C5" i="22"/>
  <c r="B5" i="22"/>
  <c r="E5" i="23"/>
  <c r="B5" i="23"/>
  <c r="J5" i="24"/>
  <c r="B5" i="24"/>
  <c r="H5" i="25"/>
  <c r="B5" i="27"/>
  <c r="C5" i="29"/>
  <c r="J5" i="30"/>
  <c r="B5" i="32"/>
  <c r="F5" i="6"/>
  <c r="C5" i="6"/>
  <c r="B5" i="6"/>
  <c r="I5" i="11" l="1"/>
  <c r="J5" i="32"/>
  <c r="H5" i="19"/>
  <c r="E5" i="35"/>
  <c r="I5" i="9"/>
  <c r="E5" i="5"/>
  <c r="I5" i="19"/>
  <c r="G5" i="23"/>
  <c r="I5" i="31"/>
  <c r="G5" i="19"/>
  <c r="I5" i="24"/>
  <c r="D5" i="35"/>
  <c r="G5" i="10"/>
  <c r="H5" i="12"/>
  <c r="E5" i="11"/>
  <c r="J5" i="33"/>
  <c r="H5" i="10"/>
  <c r="J5" i="8"/>
  <c r="F5" i="5"/>
  <c r="I5" i="35"/>
  <c r="I5" i="20"/>
  <c r="C5" i="24"/>
  <c r="E5" i="7"/>
  <c r="G5" i="12"/>
  <c r="D5" i="6"/>
  <c r="H5" i="36"/>
  <c r="D5" i="32"/>
  <c r="I5" i="36"/>
  <c r="D5" i="25"/>
  <c r="I5" i="25"/>
  <c r="E5" i="21"/>
  <c r="H5" i="8"/>
  <c r="E5" i="24"/>
  <c r="E5" i="29"/>
  <c r="I5" i="14"/>
  <c r="D5" i="10"/>
  <c r="G5" i="33"/>
  <c r="C5" i="31"/>
  <c r="F5" i="13"/>
  <c r="G5" i="36"/>
  <c r="F5" i="28"/>
  <c r="E5" i="10"/>
  <c r="D5" i="5"/>
  <c r="D5" i="31"/>
  <c r="D5" i="27"/>
  <c r="G5" i="13"/>
  <c r="D5" i="8"/>
  <c r="J5" i="29"/>
  <c r="J5" i="28"/>
  <c r="J5" i="22"/>
  <c r="E5" i="18"/>
  <c r="D5" i="24"/>
  <c r="D5" i="23"/>
  <c r="F5" i="21"/>
  <c r="F5" i="8"/>
  <c r="G5" i="26"/>
  <c r="C5" i="20"/>
  <c r="J5" i="16"/>
  <c r="F5" i="15"/>
  <c r="F5" i="14"/>
  <c r="D5" i="22"/>
  <c r="F5" i="16"/>
  <c r="E5" i="15"/>
  <c r="C5" i="5"/>
  <c r="C5" i="11"/>
  <c r="C5" i="26"/>
  <c r="I5" i="29"/>
  <c r="E5" i="27"/>
  <c r="E5" i="36"/>
  <c r="C5" i="33"/>
  <c r="F5" i="27"/>
  <c r="E5" i="22"/>
  <c r="D5" i="21"/>
  <c r="F5" i="26"/>
  <c r="I5" i="5"/>
  <c r="H5" i="30"/>
  <c r="F5" i="22"/>
  <c r="E5" i="6"/>
  <c r="C5" i="36"/>
  <c r="C5" i="34"/>
  <c r="E5" i="31"/>
  <c r="E5" i="26"/>
  <c r="F5" i="25"/>
  <c r="F5" i="23"/>
  <c r="G5" i="9"/>
  <c r="H5" i="6"/>
  <c r="J5" i="7"/>
  <c r="J5" i="6"/>
  <c r="H5" i="34"/>
  <c r="D5" i="29"/>
  <c r="E5" i="28"/>
  <c r="F5" i="10"/>
  <c r="I5" i="15"/>
  <c r="D5" i="28"/>
  <c r="J5" i="34"/>
  <c r="I5" i="33"/>
  <c r="D5" i="30"/>
  <c r="G5" i="29"/>
  <c r="C5" i="35"/>
  <c r="J5" i="27"/>
  <c r="E5" i="20"/>
  <c r="H5" i="32"/>
  <c r="H5" i="28"/>
  <c r="I5" i="26"/>
  <c r="J5" i="25"/>
  <c r="F5" i="17"/>
  <c r="D5" i="19"/>
  <c r="G5" i="17"/>
  <c r="H5" i="26"/>
  <c r="G5" i="18"/>
  <c r="I5" i="16"/>
  <c r="J5" i="21"/>
  <c r="H5" i="17"/>
  <c r="G5" i="14"/>
  <c r="H5" i="13"/>
  <c r="H5" i="18"/>
  <c r="E5" i="14"/>
  <c r="E5" i="12"/>
  <c r="D5" i="16"/>
  <c r="F5" i="12"/>
  <c r="E5" i="8"/>
  <c r="H5" i="7"/>
  <c r="D5" i="15"/>
  <c r="C5" i="7"/>
  <c r="B5" i="7"/>
  <c r="B5" i="21"/>
  <c r="B5" i="11"/>
  <c r="B5" i="15"/>
  <c r="B5" i="28"/>
  <c r="B5" i="16"/>
  <c r="B5" i="29"/>
  <c r="B5" i="8"/>
  <c r="B5" i="25"/>
  <c r="B5" i="34"/>
  <c r="B5" i="30"/>
  <c r="D5" i="36"/>
  <c r="H5" i="31"/>
  <c r="H5" i="27"/>
  <c r="I5" i="23"/>
  <c r="I5" i="34"/>
  <c r="F5" i="33"/>
  <c r="F5" i="29"/>
  <c r="I5" i="6"/>
  <c r="G5" i="31"/>
  <c r="J5" i="36"/>
  <c r="F5" i="32"/>
  <c r="G5" i="28"/>
  <c r="B5" i="26"/>
  <c r="J5" i="26"/>
  <c r="F5" i="30"/>
  <c r="H5" i="29"/>
  <c r="I5" i="27"/>
  <c r="D5" i="34"/>
  <c r="B5" i="33"/>
  <c r="D5" i="33"/>
  <c r="G5" i="32"/>
  <c r="C5" i="25"/>
  <c r="F5" i="24"/>
  <c r="F5" i="36"/>
  <c r="C5" i="32"/>
  <c r="E5" i="32"/>
  <c r="F5" i="34"/>
  <c r="G5" i="6"/>
  <c r="B5" i="36"/>
  <c r="E5" i="34"/>
  <c r="E5" i="33"/>
  <c r="C5" i="30"/>
  <c r="G5" i="30"/>
  <c r="C5" i="28"/>
  <c r="H5" i="22"/>
  <c r="D5" i="26"/>
  <c r="I5" i="22"/>
  <c r="H5" i="35"/>
  <c r="F5" i="31"/>
  <c r="E5" i="30"/>
  <c r="I5" i="28"/>
  <c r="B5" i="10"/>
  <c r="J5" i="10"/>
  <c r="G5" i="34"/>
  <c r="H5" i="33"/>
  <c r="I5" i="32"/>
  <c r="B5" i="31"/>
  <c r="J5" i="31"/>
  <c r="I5" i="30"/>
  <c r="G5" i="27"/>
  <c r="G5" i="15"/>
  <c r="E5" i="25"/>
  <c r="G5" i="21"/>
  <c r="F5" i="35"/>
  <c r="H5" i="21"/>
  <c r="G5" i="35"/>
  <c r="I5" i="10"/>
  <c r="G5" i="25"/>
  <c r="C5" i="19"/>
  <c r="C5" i="10"/>
  <c r="F5" i="20"/>
  <c r="H5" i="23"/>
  <c r="I5" i="13"/>
  <c r="G5" i="8"/>
  <c r="G5" i="24"/>
  <c r="B5" i="20"/>
  <c r="J5" i="20"/>
  <c r="I5" i="18"/>
  <c r="B5" i="35"/>
  <c r="J5" i="35"/>
  <c r="C5" i="27"/>
  <c r="G5" i="22"/>
  <c r="H5" i="24"/>
  <c r="J5" i="23"/>
  <c r="C5" i="18"/>
  <c r="I5" i="17"/>
  <c r="C5" i="23"/>
  <c r="B5" i="19"/>
  <c r="J5" i="19"/>
  <c r="I5" i="21"/>
  <c r="D5" i="20"/>
  <c r="C5" i="17"/>
  <c r="H5" i="14"/>
  <c r="C5" i="21"/>
  <c r="G5" i="20"/>
  <c r="E5" i="19"/>
  <c r="B5" i="18"/>
  <c r="J5" i="18"/>
  <c r="B5" i="17"/>
  <c r="J5" i="17"/>
  <c r="C5" i="16"/>
  <c r="H5" i="15"/>
  <c r="C5" i="13"/>
  <c r="I5" i="8"/>
  <c r="B5" i="14"/>
  <c r="J5" i="14"/>
  <c r="D5" i="18"/>
  <c r="E5" i="17"/>
  <c r="E5" i="16"/>
  <c r="C5" i="14"/>
  <c r="I5" i="12"/>
  <c r="J5" i="15"/>
  <c r="D5" i="14"/>
  <c r="D5" i="13"/>
  <c r="J5" i="12"/>
  <c r="G5" i="16"/>
  <c r="C5" i="15"/>
  <c r="C5" i="12"/>
  <c r="B5" i="13"/>
  <c r="J5" i="13"/>
  <c r="D5" i="11"/>
  <c r="E5" i="13"/>
  <c r="D5" i="9"/>
  <c r="D5" i="12"/>
  <c r="G5" i="11"/>
  <c r="H5" i="9"/>
  <c r="J5" i="9"/>
  <c r="F5" i="7"/>
  <c r="F5" i="9"/>
  <c r="C5" i="8"/>
  <c r="D5" i="7"/>
  <c r="G5" i="7"/>
  <c r="G5" i="5"/>
  <c r="H5" i="5"/>
  <c r="B5" i="5"/>
  <c r="J5" i="5"/>
  <c r="B37" i="3" l="1"/>
  <c r="N5" i="23"/>
  <c r="N5" i="24"/>
  <c r="N5" i="6"/>
  <c r="N5" i="9"/>
  <c r="N5" i="29"/>
  <c r="N5" i="31"/>
  <c r="N5" i="16"/>
  <c r="N5" i="10"/>
  <c r="N5" i="12"/>
  <c r="N5" i="21"/>
  <c r="N5" i="32"/>
  <c r="N5" i="27"/>
  <c r="N5" i="7"/>
  <c r="N5" i="15"/>
  <c r="N5" i="28"/>
  <c r="N5" i="11"/>
  <c r="N5" i="30"/>
  <c r="N5" i="33"/>
  <c r="N5" i="14"/>
  <c r="N5" i="36"/>
  <c r="N5" i="19"/>
  <c r="N5" i="26"/>
  <c r="N5" i="17"/>
  <c r="N5" i="22"/>
  <c r="N5" i="35"/>
  <c r="N5" i="8"/>
  <c r="N5" i="34"/>
  <c r="N5" i="20"/>
  <c r="N5" i="13"/>
  <c r="N5" i="18"/>
  <c r="N5" i="25"/>
  <c r="N5" i="5"/>
  <c r="O22" i="28" l="1"/>
  <c r="O29" i="28"/>
  <c r="O30" i="28"/>
  <c r="O7" i="28"/>
  <c r="O31" i="28"/>
  <c r="O32" i="28"/>
  <c r="O11" i="28"/>
  <c r="O16" i="28"/>
  <c r="O18" i="28"/>
  <c r="O6" i="28"/>
  <c r="O36" i="28"/>
  <c r="O18" i="32"/>
  <c r="O7" i="32"/>
  <c r="O22" i="32"/>
  <c r="O29" i="32"/>
  <c r="O16" i="32"/>
  <c r="O6" i="32"/>
  <c r="O11" i="32"/>
  <c r="O30" i="32"/>
  <c r="O31" i="32"/>
  <c r="O36" i="32"/>
  <c r="O32" i="32"/>
  <c r="O30" i="31"/>
  <c r="O31" i="31"/>
  <c r="O18" i="31"/>
  <c r="O22" i="31"/>
  <c r="O32" i="31"/>
  <c r="O7" i="31"/>
  <c r="O11" i="31"/>
  <c r="O16" i="31"/>
  <c r="O29" i="31"/>
  <c r="O6" i="31"/>
  <c r="O36" i="31"/>
  <c r="O16" i="36"/>
  <c r="O31" i="36"/>
  <c r="O11" i="36"/>
  <c r="O6" i="36"/>
  <c r="O32" i="36"/>
  <c r="O7" i="36"/>
  <c r="O22" i="36"/>
  <c r="O18" i="36"/>
  <c r="O30" i="36"/>
  <c r="O29" i="36"/>
  <c r="O36" i="36"/>
  <c r="O7" i="33"/>
  <c r="O16" i="33"/>
  <c r="O30" i="33"/>
  <c r="O18" i="33"/>
  <c r="O22" i="33"/>
  <c r="O32" i="33"/>
  <c r="O36" i="33"/>
  <c r="O11" i="33"/>
  <c r="O29" i="33"/>
  <c r="O6" i="33"/>
  <c r="O31" i="33"/>
  <c r="O22" i="29"/>
  <c r="O18" i="29"/>
  <c r="O30" i="29"/>
  <c r="O7" i="29"/>
  <c r="O16" i="29"/>
  <c r="O29" i="29"/>
  <c r="O6" i="29"/>
  <c r="O31" i="29"/>
  <c r="O32" i="29"/>
  <c r="O11" i="29"/>
  <c r="O36" i="29"/>
  <c r="O29" i="34"/>
  <c r="O16" i="34"/>
  <c r="O6" i="34"/>
  <c r="O11" i="34"/>
  <c r="O30" i="34"/>
  <c r="O22" i="34"/>
  <c r="O18" i="34"/>
  <c r="O32" i="34"/>
  <c r="O7" i="34"/>
  <c r="O36" i="34"/>
  <c r="O31" i="34"/>
  <c r="O16" i="30"/>
  <c r="O32" i="30"/>
  <c r="O29" i="30"/>
  <c r="O30" i="30"/>
  <c r="O6" i="30"/>
  <c r="O18" i="30"/>
  <c r="O22" i="30"/>
  <c r="O31" i="30"/>
  <c r="O7" i="30"/>
  <c r="O11" i="30"/>
  <c r="O36" i="30"/>
  <c r="O18" i="35"/>
  <c r="O22" i="35"/>
  <c r="O11" i="35"/>
  <c r="O31" i="35"/>
  <c r="O29" i="35"/>
  <c r="O30" i="35"/>
  <c r="O16" i="35"/>
  <c r="O7" i="35"/>
  <c r="O36" i="35"/>
  <c r="O6" i="35"/>
  <c r="O32" i="35"/>
  <c r="O18" i="26"/>
  <c r="O16" i="26"/>
  <c r="O29" i="26"/>
  <c r="O31" i="26"/>
  <c r="O22" i="26"/>
  <c r="O7" i="26"/>
  <c r="O30" i="26"/>
  <c r="O6" i="26"/>
  <c r="O36" i="26"/>
  <c r="O11" i="26"/>
  <c r="O32" i="26"/>
  <c r="O7" i="11"/>
  <c r="O32" i="11"/>
  <c r="O16" i="11"/>
  <c r="O22" i="11"/>
  <c r="O36" i="11"/>
  <c r="O31" i="11"/>
  <c r="O30" i="11"/>
  <c r="O6" i="11"/>
  <c r="O29" i="11"/>
  <c r="O18" i="11"/>
  <c r="O11" i="11"/>
  <c r="O22" i="19"/>
  <c r="O32" i="19"/>
  <c r="O29" i="19"/>
  <c r="O16" i="19"/>
  <c r="O31" i="19"/>
  <c r="O30" i="19"/>
  <c r="O7" i="19"/>
  <c r="O18" i="19"/>
  <c r="O6" i="19"/>
  <c r="O11" i="19"/>
  <c r="O36" i="19"/>
  <c r="O29" i="27"/>
  <c r="O7" i="27"/>
  <c r="O30" i="27"/>
  <c r="O32" i="27"/>
  <c r="O6" i="27"/>
  <c r="O11" i="27"/>
  <c r="O16" i="27"/>
  <c r="O36" i="27"/>
  <c r="O18" i="27"/>
  <c r="O31" i="27"/>
  <c r="O22" i="27"/>
  <c r="O18" i="17"/>
  <c r="O16" i="17"/>
  <c r="O7" i="17"/>
  <c r="O32" i="17"/>
  <c r="O36" i="17"/>
  <c r="O29" i="17"/>
  <c r="O6" i="17"/>
  <c r="O30" i="17"/>
  <c r="O31" i="17"/>
  <c r="O11" i="17"/>
  <c r="O22" i="17"/>
  <c r="O29" i="24"/>
  <c r="O7" i="24"/>
  <c r="O30" i="24"/>
  <c r="O22" i="24"/>
  <c r="O32" i="24"/>
  <c r="O18" i="24"/>
  <c r="O16" i="24"/>
  <c r="O31" i="24"/>
  <c r="O6" i="24"/>
  <c r="O11" i="24"/>
  <c r="O36" i="24"/>
  <c r="O22" i="22"/>
  <c r="O18" i="22"/>
  <c r="O32" i="22"/>
  <c r="O7" i="22"/>
  <c r="O30" i="22"/>
  <c r="O31" i="22"/>
  <c r="O16" i="22"/>
  <c r="O6" i="22"/>
  <c r="O11" i="22"/>
  <c r="O29" i="22"/>
  <c r="O36" i="22"/>
  <c r="O7" i="14"/>
  <c r="O29" i="14"/>
  <c r="O32" i="14"/>
  <c r="O18" i="14"/>
  <c r="O11" i="14"/>
  <c r="O16" i="14"/>
  <c r="O22" i="14"/>
  <c r="O31" i="14"/>
  <c r="O30" i="14"/>
  <c r="O6" i="14"/>
  <c r="O36" i="14"/>
  <c r="O11" i="20"/>
  <c r="O16" i="20"/>
  <c r="O29" i="20"/>
  <c r="O31" i="20"/>
  <c r="O7" i="20"/>
  <c r="O6" i="20"/>
  <c r="O18" i="20"/>
  <c r="O36" i="20"/>
  <c r="O32" i="20"/>
  <c r="O22" i="20"/>
  <c r="O30" i="20"/>
  <c r="O7" i="12"/>
  <c r="O29" i="12"/>
  <c r="O30" i="12"/>
  <c r="O22" i="12"/>
  <c r="O16" i="12"/>
  <c r="O6" i="12"/>
  <c r="O31" i="12"/>
  <c r="O11" i="12"/>
  <c r="O18" i="12"/>
  <c r="O32" i="12"/>
  <c r="O36" i="12"/>
  <c r="O16" i="18"/>
  <c r="O31" i="18"/>
  <c r="O18" i="18"/>
  <c r="O6" i="18"/>
  <c r="O22" i="18"/>
  <c r="O32" i="18"/>
  <c r="O36" i="18"/>
  <c r="O29" i="18"/>
  <c r="O7" i="18"/>
  <c r="O30" i="18"/>
  <c r="O11" i="18"/>
  <c r="O7" i="15"/>
  <c r="O18" i="15"/>
  <c r="O32" i="15"/>
  <c r="O29" i="15"/>
  <c r="O6" i="15"/>
  <c r="O31" i="15"/>
  <c r="O36" i="15"/>
  <c r="O11" i="15"/>
  <c r="O22" i="15"/>
  <c r="O16" i="15"/>
  <c r="O30" i="15"/>
  <c r="O22" i="21"/>
  <c r="O32" i="21"/>
  <c r="O30" i="21"/>
  <c r="O31" i="21"/>
  <c r="O18" i="21"/>
  <c r="O36" i="21"/>
  <c r="O7" i="21"/>
  <c r="O16" i="21"/>
  <c r="O6" i="21"/>
  <c r="O29" i="21"/>
  <c r="O11" i="21"/>
  <c r="O30" i="8"/>
  <c r="O16" i="8"/>
  <c r="O22" i="8"/>
  <c r="O6" i="8"/>
  <c r="O7" i="8"/>
  <c r="O11" i="8"/>
  <c r="O32" i="8"/>
  <c r="O36" i="8"/>
  <c r="O29" i="8"/>
  <c r="O31" i="8"/>
  <c r="O18" i="8"/>
  <c r="O16" i="23"/>
  <c r="O7" i="23"/>
  <c r="O31" i="23"/>
  <c r="O32" i="23"/>
  <c r="O11" i="23"/>
  <c r="O29" i="23"/>
  <c r="O30" i="23"/>
  <c r="O6" i="23"/>
  <c r="O22" i="23"/>
  <c r="O36" i="23"/>
  <c r="O18" i="23"/>
  <c r="O18" i="6"/>
  <c r="O16" i="6"/>
  <c r="O30" i="6"/>
  <c r="O29" i="6"/>
  <c r="O7" i="6"/>
  <c r="O31" i="6"/>
  <c r="O22" i="6"/>
  <c r="O32" i="6"/>
  <c r="O36" i="6"/>
  <c r="O6" i="6"/>
  <c r="O11" i="6"/>
  <c r="O31" i="13"/>
  <c r="O7" i="13"/>
  <c r="O18" i="13"/>
  <c r="O30" i="13"/>
  <c r="O22" i="13"/>
  <c r="O6" i="13"/>
  <c r="O36" i="13"/>
  <c r="O16" i="13"/>
  <c r="O11" i="13"/>
  <c r="O29" i="13"/>
  <c r="O32" i="13"/>
  <c r="O18" i="7"/>
  <c r="O7" i="7"/>
  <c r="O16" i="7"/>
  <c r="O22" i="7"/>
  <c r="O32" i="7"/>
  <c r="O31" i="7"/>
  <c r="O11" i="7"/>
  <c r="O36" i="7"/>
  <c r="O30" i="7"/>
  <c r="O29" i="7"/>
  <c r="O6" i="7"/>
  <c r="O18" i="25"/>
  <c r="O29" i="25"/>
  <c r="O30" i="25"/>
  <c r="O7" i="25"/>
  <c r="O32" i="25"/>
  <c r="O6" i="25"/>
  <c r="O22" i="25"/>
  <c r="O36" i="25"/>
  <c r="O16" i="25"/>
  <c r="O31" i="25"/>
  <c r="O11" i="25"/>
  <c r="O29" i="10"/>
  <c r="O22" i="10"/>
  <c r="O32" i="10"/>
  <c r="O16" i="10"/>
  <c r="O31" i="10"/>
  <c r="O18" i="10"/>
  <c r="O36" i="10"/>
  <c r="O6" i="10"/>
  <c r="O7" i="10"/>
  <c r="O30" i="10"/>
  <c r="O11" i="10"/>
  <c r="O30" i="16"/>
  <c r="O22" i="16"/>
  <c r="O31" i="16"/>
  <c r="O16" i="16"/>
  <c r="O18" i="16"/>
  <c r="O32" i="16"/>
  <c r="O36" i="16"/>
  <c r="O11" i="16"/>
  <c r="O29" i="16"/>
  <c r="O6" i="16"/>
  <c r="O7" i="16"/>
  <c r="O18" i="9"/>
  <c r="O7" i="9"/>
  <c r="O22" i="9"/>
  <c r="O30" i="9"/>
  <c r="O32" i="9"/>
  <c r="O16" i="9"/>
  <c r="O29" i="9"/>
  <c r="O31" i="9"/>
  <c r="O11" i="9"/>
  <c r="O6" i="9"/>
  <c r="O36" i="9"/>
  <c r="O31" i="5"/>
  <c r="O30" i="5"/>
  <c r="O16" i="5"/>
  <c r="O22" i="5"/>
  <c r="O11" i="5"/>
  <c r="O6" i="5"/>
  <c r="O7" i="5"/>
  <c r="O18" i="5"/>
  <c r="O29" i="5"/>
  <c r="O32" i="5"/>
  <c r="O36" i="5"/>
  <c r="O8" i="29" l="1"/>
  <c r="O8" i="33"/>
  <c r="O8" i="28"/>
  <c r="O8" i="30"/>
  <c r="O8" i="32"/>
  <c r="O8" i="34"/>
  <c r="O8" i="31"/>
  <c r="O8" i="36"/>
  <c r="O8" i="9"/>
  <c r="O8" i="25"/>
  <c r="O8" i="26"/>
  <c r="O8" i="8"/>
  <c r="O8" i="18"/>
  <c r="O8" i="19"/>
  <c r="O8" i="10"/>
  <c r="O8" i="6"/>
  <c r="O8" i="21"/>
  <c r="O8" i="14"/>
  <c r="O8" i="23"/>
  <c r="O8" i="22"/>
  <c r="O8" i="17"/>
  <c r="O8" i="7"/>
  <c r="O8" i="15"/>
  <c r="O8" i="35"/>
  <c r="O8" i="13"/>
  <c r="O8" i="20"/>
  <c r="O8" i="27"/>
  <c r="O8" i="24"/>
  <c r="O8" i="16"/>
  <c r="O8" i="11"/>
  <c r="O8" i="12"/>
  <c r="O8" i="5"/>
  <c r="D4" i="1" l="1"/>
  <c r="B83" i="2" l="1"/>
  <c r="B35" i="4" l="1"/>
  <c r="B36" i="4" s="1"/>
  <c r="J32" i="4" l="1"/>
  <c r="C35" i="4" l="1"/>
  <c r="D35" i="4" l="1"/>
  <c r="E35" i="4" l="1"/>
  <c r="G35" i="4"/>
  <c r="I35" i="4"/>
  <c r="K35" i="4"/>
  <c r="M35" i="4"/>
  <c r="F35" i="4"/>
  <c r="H35" i="4"/>
  <c r="J35" i="4"/>
  <c r="L35" i="4"/>
  <c r="D36" i="4" l="1"/>
  <c r="E36" i="4" l="1"/>
  <c r="C42" i="4" l="1"/>
  <c r="B40" i="1"/>
  <c r="C40" i="1" s="1"/>
  <c r="C40" i="3" l="1"/>
  <c r="C42" i="3" s="1"/>
  <c r="F5" i="1"/>
  <c r="B84" i="2" s="1"/>
  <c r="F6" i="1"/>
  <c r="B85" i="2" s="1"/>
  <c r="F7" i="1"/>
  <c r="B86" i="2" s="1"/>
  <c r="F8" i="1"/>
  <c r="B87" i="2" s="1"/>
  <c r="F9" i="1"/>
  <c r="B88" i="2" s="1"/>
  <c r="F10" i="1"/>
  <c r="B89" i="2" s="1"/>
  <c r="B90" i="2"/>
  <c r="F12" i="1"/>
  <c r="B91" i="2" s="1"/>
  <c r="F13" i="1"/>
  <c r="B92" i="2" s="1"/>
  <c r="F14" i="1"/>
  <c r="B93" i="2" s="1"/>
  <c r="F15" i="1"/>
  <c r="B94" i="2" s="1"/>
  <c r="F16" i="1"/>
  <c r="B95" i="2" s="1"/>
  <c r="F17" i="1"/>
  <c r="B96" i="2" s="1"/>
  <c r="F18" i="1"/>
  <c r="B97" i="2" s="1"/>
  <c r="F19" i="1"/>
  <c r="B98" i="2" s="1"/>
  <c r="F20" i="1"/>
  <c r="B99" i="2" s="1"/>
  <c r="F21" i="1"/>
  <c r="B100" i="2" s="1"/>
  <c r="F22" i="1"/>
  <c r="B101" i="2" s="1"/>
  <c r="F23" i="1"/>
  <c r="B102" i="2" s="1"/>
  <c r="F24" i="1"/>
  <c r="B103" i="2" s="1"/>
  <c r="F25" i="1"/>
  <c r="B104" i="2" s="1"/>
  <c r="F26" i="1"/>
  <c r="B105" i="2" s="1"/>
  <c r="F27" i="1"/>
  <c r="B106" i="2" s="1"/>
  <c r="F28" i="1"/>
  <c r="B107" i="2" s="1"/>
  <c r="F29" i="1"/>
  <c r="B108" i="2" s="1"/>
  <c r="F30" i="1"/>
  <c r="B109" i="2" s="1"/>
  <c r="F31" i="1"/>
  <c r="B110" i="2" s="1"/>
  <c r="F32" i="1"/>
  <c r="B111" i="2" s="1"/>
  <c r="F33" i="1"/>
  <c r="B112" i="2" s="1"/>
  <c r="F34" i="1"/>
  <c r="B113" i="2" s="1"/>
  <c r="F35" i="1"/>
  <c r="B114" i="2" s="1"/>
  <c r="B115" i="2"/>
  <c r="M12" i="4" l="1"/>
  <c r="I5" i="4"/>
  <c r="H5" i="4"/>
  <c r="G5" i="4"/>
  <c r="D5" i="4"/>
  <c r="D40" i="1"/>
  <c r="E40" i="1" s="1"/>
  <c r="F40" i="1" s="1"/>
  <c r="D17" i="1"/>
  <c r="I18" i="3"/>
  <c r="L18" i="3"/>
  <c r="M18" i="3"/>
  <c r="I32" i="3"/>
  <c r="L32" i="3"/>
  <c r="F18" i="3"/>
  <c r="G18" i="3"/>
  <c r="H18" i="3"/>
  <c r="F32" i="3"/>
  <c r="G32" i="3"/>
  <c r="H32" i="3"/>
  <c r="C18" i="3"/>
  <c r="D18" i="3"/>
  <c r="E18" i="3"/>
  <c r="C32" i="3"/>
  <c r="D32" i="3"/>
  <c r="E32" i="3"/>
  <c r="B32" i="3"/>
  <c r="D6" i="1"/>
  <c r="D7" i="1"/>
  <c r="D8" i="1"/>
  <c r="D10" i="1"/>
  <c r="D15" i="1"/>
  <c r="D18" i="1"/>
  <c r="D20" i="1"/>
  <c r="D21" i="1"/>
  <c r="D22" i="1"/>
  <c r="D23" i="1"/>
  <c r="D24" i="1"/>
  <c r="D25" i="1"/>
  <c r="D26" i="1"/>
  <c r="D27" i="1"/>
  <c r="D28" i="1"/>
  <c r="D31" i="1"/>
  <c r="D32" i="1"/>
  <c r="D33" i="1"/>
  <c r="B18" i="3"/>
  <c r="D34" i="1"/>
  <c r="D30" i="1"/>
  <c r="D9" i="1"/>
  <c r="D19" i="1"/>
  <c r="D16" i="1"/>
  <c r="D12" i="1"/>
  <c r="D35" i="1"/>
  <c r="D36" i="1"/>
  <c r="D14" i="1"/>
  <c r="C5" i="4"/>
  <c r="D13" i="1"/>
  <c r="D11" i="1"/>
  <c r="D29" i="1"/>
  <c r="D5" i="1"/>
  <c r="J5" i="4"/>
  <c r="D37" i="1" l="1"/>
  <c r="K10" i="4"/>
  <c r="K17" i="4"/>
  <c r="B30" i="3"/>
  <c r="H31" i="3"/>
  <c r="H16" i="3"/>
  <c r="H29" i="3"/>
  <c r="B11" i="3"/>
  <c r="J8" i="4"/>
  <c r="K39" i="4"/>
  <c r="K46" i="4" s="1"/>
  <c r="K9" i="4"/>
  <c r="K6" i="3"/>
  <c r="K12" i="4"/>
  <c r="N16" i="4"/>
  <c r="K41" i="4"/>
  <c r="K49" i="4" s="1"/>
  <c r="H47" i="4"/>
  <c r="K5" i="4"/>
  <c r="K8" i="4"/>
  <c r="K47" i="4"/>
  <c r="K23" i="4"/>
  <c r="N31" i="4"/>
  <c r="J31" i="3"/>
  <c r="J16" i="3"/>
  <c r="M39" i="4"/>
  <c r="D9" i="4"/>
  <c r="D12" i="4"/>
  <c r="E10" i="4"/>
  <c r="I39" i="4"/>
  <c r="I46" i="4" s="1"/>
  <c r="I22" i="3"/>
  <c r="N18" i="4"/>
  <c r="M16" i="3"/>
  <c r="M40" i="4"/>
  <c r="M48" i="4" s="1"/>
  <c r="C16" i="3"/>
  <c r="C40" i="4"/>
  <c r="C48" i="4" s="1"/>
  <c r="M11" i="3"/>
  <c r="M22" i="3"/>
  <c r="K16" i="3"/>
  <c r="M28" i="3"/>
  <c r="E9" i="4"/>
  <c r="E30" i="3"/>
  <c r="K11" i="3"/>
  <c r="M21" i="3"/>
  <c r="M30" i="3"/>
  <c r="G47" i="4"/>
  <c r="F31" i="3"/>
  <c r="F22" i="3"/>
  <c r="F29" i="3"/>
  <c r="G7" i="3"/>
  <c r="G23" i="4"/>
  <c r="C36" i="4"/>
  <c r="C43" i="4" s="1"/>
  <c r="C23" i="4"/>
  <c r="G17" i="4"/>
  <c r="N30" i="4"/>
  <c r="K36" i="4"/>
  <c r="M36" i="4"/>
  <c r="B31" i="3"/>
  <c r="C17" i="4"/>
  <c r="H40" i="4"/>
  <c r="H48" i="4" s="1"/>
  <c r="B22" i="3"/>
  <c r="J6" i="3"/>
  <c r="B5" i="4"/>
  <c r="B23" i="4"/>
  <c r="F5" i="4"/>
  <c r="G9" i="4"/>
  <c r="H8" i="4"/>
  <c r="C11" i="3"/>
  <c r="E17" i="4"/>
  <c r="G22" i="3"/>
  <c r="G42" i="4"/>
  <c r="G50" i="4" s="1"/>
  <c r="I31" i="3"/>
  <c r="J21" i="3"/>
  <c r="K40" i="4"/>
  <c r="K48" i="4" s="1"/>
  <c r="M5" i="4"/>
  <c r="B10" i="4"/>
  <c r="G15" i="3"/>
  <c r="H17" i="4"/>
  <c r="K31" i="3"/>
  <c r="C12" i="4"/>
  <c r="D17" i="4"/>
  <c r="D23" i="4"/>
  <c r="B9" i="4"/>
  <c r="H9" i="4"/>
  <c r="C6" i="3"/>
  <c r="C28" i="3"/>
  <c r="B15" i="3"/>
  <c r="K28" i="3"/>
  <c r="K30" i="3"/>
  <c r="B6" i="3"/>
  <c r="B12" i="4"/>
  <c r="B8" i="4"/>
  <c r="C21" i="3"/>
  <c r="G31" i="3"/>
  <c r="K29" i="3"/>
  <c r="M6" i="3"/>
  <c r="M23" i="4"/>
  <c r="M46" i="4"/>
  <c r="M9" i="4"/>
  <c r="M41" i="4"/>
  <c r="M49" i="4" s="1"/>
  <c r="N22" i="4"/>
  <c r="C47" i="4"/>
  <c r="G8" i="4"/>
  <c r="H12" i="4"/>
  <c r="H23" i="4"/>
  <c r="H6" i="3"/>
  <c r="H5" i="3" s="1"/>
  <c r="F8" i="4"/>
  <c r="C30" i="3"/>
  <c r="E16" i="3"/>
  <c r="M8" i="4"/>
  <c r="H10" i="4"/>
  <c r="K7" i="3"/>
  <c r="C41" i="4"/>
  <c r="C49" i="4" s="1"/>
  <c r="M42" i="4"/>
  <c r="M50" i="4" s="1"/>
  <c r="C39" i="4"/>
  <c r="C46" i="4" s="1"/>
  <c r="G10" i="4"/>
  <c r="M10" i="4"/>
  <c r="C9" i="4"/>
  <c r="M47" i="4"/>
  <c r="M17" i="4"/>
  <c r="G12" i="4"/>
  <c r="F6" i="3"/>
  <c r="F5" i="3" s="1"/>
  <c r="G16" i="3"/>
  <c r="J36" i="4"/>
  <c r="K22" i="3"/>
  <c r="L22" i="3"/>
  <c r="H30" i="3"/>
  <c r="D31" i="3"/>
  <c r="C31" i="3"/>
  <c r="F36" i="4"/>
  <c r="H41" i="4"/>
  <c r="H49" i="4" s="1"/>
  <c r="J30" i="3"/>
  <c r="H36" i="4"/>
  <c r="K21" i="3"/>
  <c r="L7" i="3"/>
  <c r="M31" i="3"/>
  <c r="G21" i="3"/>
  <c r="C22" i="3"/>
  <c r="J7" i="3"/>
  <c r="F16" i="3"/>
  <c r="J22" i="3"/>
  <c r="F30" i="3"/>
  <c r="H7" i="3"/>
  <c r="H15" i="3"/>
  <c r="L16" i="3"/>
  <c r="I7" i="3"/>
  <c r="I15" i="3"/>
  <c r="B16" i="3"/>
  <c r="B17" i="4"/>
  <c r="C7" i="3"/>
  <c r="C8" i="4"/>
  <c r="C10" i="4"/>
  <c r="N7" i="4"/>
  <c r="D10" i="4"/>
  <c r="D8" i="4"/>
  <c r="E31" i="3"/>
  <c r="G36" i="4"/>
  <c r="G40" i="4"/>
  <c r="G48" i="4" s="1"/>
  <c r="G29" i="3"/>
  <c r="G41" i="4"/>
  <c r="G49" i="4" s="1"/>
  <c r="N29" i="4"/>
  <c r="I23" i="4"/>
  <c r="I9" i="4"/>
  <c r="I17" i="4"/>
  <c r="I6" i="3"/>
  <c r="I5" i="3" s="1"/>
  <c r="I8" i="4"/>
  <c r="I10" i="4"/>
  <c r="I47" i="4"/>
  <c r="I12" i="4"/>
  <c r="I36" i="4"/>
  <c r="I42" i="4"/>
  <c r="I50" i="4" s="1"/>
  <c r="I29" i="3"/>
  <c r="I41" i="4"/>
  <c r="I49" i="4" s="1"/>
  <c r="I40" i="4"/>
  <c r="I48" i="4" s="1"/>
  <c r="L11" i="3"/>
  <c r="L39" i="4"/>
  <c r="L31" i="3"/>
  <c r="L41" i="4"/>
  <c r="L39" i="3" s="1"/>
  <c r="G6" i="3"/>
  <c r="G5" i="3" s="1"/>
  <c r="M7" i="3"/>
  <c r="I11" i="3"/>
  <c r="M15" i="3"/>
  <c r="I16" i="3"/>
  <c r="E6" i="3"/>
  <c r="E5" i="3" s="1"/>
  <c r="N6" i="4"/>
  <c r="E23" i="4"/>
  <c r="E5" i="4"/>
  <c r="E12" i="4"/>
  <c r="E8" i="4"/>
  <c r="F7" i="3"/>
  <c r="G11" i="3"/>
  <c r="G39" i="4"/>
  <c r="G46" i="4" s="1"/>
  <c r="H39" i="4"/>
  <c r="H46" i="4" s="1"/>
  <c r="H11" i="3"/>
  <c r="J11" i="3"/>
  <c r="K18" i="3"/>
  <c r="K42" i="4"/>
  <c r="L6" i="3"/>
  <c r="L8" i="4"/>
  <c r="L5" i="4"/>
  <c r="L29" i="3"/>
  <c r="L40" i="4"/>
  <c r="L38" i="3" s="1"/>
  <c r="L36" i="4"/>
  <c r="L34" i="3" s="1"/>
  <c r="L42" i="3" s="1"/>
  <c r="D21" i="3"/>
  <c r="D22" i="3"/>
  <c r="H28" i="3"/>
  <c r="D29" i="3"/>
  <c r="H42" i="4"/>
  <c r="H50" i="4" s="1"/>
  <c r="L30" i="3"/>
  <c r="D6" i="3"/>
  <c r="G28" i="3"/>
  <c r="C29" i="3"/>
  <c r="I21" i="3"/>
  <c r="I28" i="3"/>
  <c r="I30" i="3"/>
  <c r="B7" i="3"/>
  <c r="J29" i="3"/>
  <c r="D16" i="3"/>
  <c r="L21" i="3"/>
  <c r="L28" i="3"/>
  <c r="N11" i="4"/>
  <c r="G30" i="3"/>
  <c r="H21" i="3"/>
  <c r="J18" i="3"/>
  <c r="F11" i="3"/>
  <c r="C15" i="3"/>
  <c r="D30" i="3"/>
  <c r="H22" i="3"/>
  <c r="M29" i="3"/>
  <c r="C49" i="3" l="1"/>
  <c r="K45" i="3"/>
  <c r="J5" i="3"/>
  <c r="D5" i="3"/>
  <c r="N8" i="4"/>
  <c r="N36" i="4"/>
  <c r="L5" i="3"/>
  <c r="L33" i="3"/>
  <c r="K5" i="3"/>
  <c r="B5" i="3"/>
  <c r="B44" i="3"/>
  <c r="C5" i="3"/>
  <c r="M17" i="3"/>
  <c r="M5" i="3"/>
  <c r="K8" i="3"/>
  <c r="M43" i="4"/>
  <c r="K12" i="3"/>
  <c r="K38" i="3"/>
  <c r="M37" i="3"/>
  <c r="M44" i="3" s="1"/>
  <c r="B8" i="3"/>
  <c r="T8" i="37" s="1"/>
  <c r="B17" i="3"/>
  <c r="K23" i="3"/>
  <c r="M38" i="3"/>
  <c r="M46" i="3" s="1"/>
  <c r="H9" i="3"/>
  <c r="K37" i="3"/>
  <c r="K44" i="3" s="1"/>
  <c r="K10" i="3"/>
  <c r="K17" i="3"/>
  <c r="K9" i="3"/>
  <c r="M10" i="3"/>
  <c r="C38" i="3"/>
  <c r="C46" i="3" s="1"/>
  <c r="U14" i="37" s="1"/>
  <c r="I34" i="3"/>
  <c r="I33" i="3" s="1"/>
  <c r="N30" i="3"/>
  <c r="J8" i="3"/>
  <c r="H8" i="3"/>
  <c r="M39" i="3"/>
  <c r="M47" i="3" s="1"/>
  <c r="G40" i="3"/>
  <c r="G48" i="3" s="1"/>
  <c r="G39" i="3"/>
  <c r="G47" i="3" s="1"/>
  <c r="N31" i="3"/>
  <c r="M9" i="3"/>
  <c r="C45" i="3"/>
  <c r="U12" i="37" s="1"/>
  <c r="C8" i="3"/>
  <c r="U8" i="37" s="1"/>
  <c r="F34" i="3"/>
  <c r="M23" i="3"/>
  <c r="M8" i="3"/>
  <c r="H34" i="3"/>
  <c r="H33" i="3" s="1"/>
  <c r="C9" i="3"/>
  <c r="C39" i="3"/>
  <c r="C47" i="3" s="1"/>
  <c r="K34" i="3"/>
  <c r="K33" i="3" s="1"/>
  <c r="H38" i="3"/>
  <c r="H46" i="3" s="1"/>
  <c r="M40" i="3"/>
  <c r="M48" i="3" s="1"/>
  <c r="H23" i="3"/>
  <c r="H12" i="3"/>
  <c r="H17" i="3"/>
  <c r="H10" i="3"/>
  <c r="H45" i="3"/>
  <c r="H39" i="3"/>
  <c r="H47" i="3" s="1"/>
  <c r="N18" i="3"/>
  <c r="F8" i="3"/>
  <c r="M45" i="3"/>
  <c r="M12" i="3"/>
  <c r="B23" i="3"/>
  <c r="B12" i="3"/>
  <c r="B9" i="3"/>
  <c r="I37" i="3"/>
  <c r="I44" i="3" s="1"/>
  <c r="C12" i="3"/>
  <c r="C37" i="3"/>
  <c r="C44" i="3" s="1"/>
  <c r="D34" i="3"/>
  <c r="D33" i="3" s="1"/>
  <c r="C23" i="3"/>
  <c r="K39" i="3"/>
  <c r="K47" i="3" s="1"/>
  <c r="N5" i="4"/>
  <c r="O11" i="4" s="1"/>
  <c r="J34" i="3"/>
  <c r="J33" i="3" s="1"/>
  <c r="G38" i="3"/>
  <c r="G46" i="3" s="1"/>
  <c r="K32" i="3"/>
  <c r="K50" i="4"/>
  <c r="G37" i="3"/>
  <c r="G44" i="3" s="1"/>
  <c r="G23" i="3"/>
  <c r="G17" i="3"/>
  <c r="G8" i="3"/>
  <c r="G12" i="3"/>
  <c r="G9" i="3"/>
  <c r="G45" i="3"/>
  <c r="G10" i="3"/>
  <c r="B10" i="3"/>
  <c r="T10" i="37" s="1"/>
  <c r="I38" i="3"/>
  <c r="I46" i="3" s="1"/>
  <c r="I23" i="3"/>
  <c r="I12" i="3"/>
  <c r="I10" i="3"/>
  <c r="I8" i="3"/>
  <c r="I17" i="3"/>
  <c r="I9" i="3"/>
  <c r="I45" i="3"/>
  <c r="G34" i="3"/>
  <c r="G33" i="3" s="1"/>
  <c r="G43" i="4"/>
  <c r="N6" i="3"/>
  <c r="I39" i="3"/>
  <c r="I47" i="3" s="1"/>
  <c r="C17" i="3"/>
  <c r="I43" i="4"/>
  <c r="I40" i="3"/>
  <c r="C50" i="4"/>
  <c r="L8" i="3"/>
  <c r="H37" i="3"/>
  <c r="H44" i="3" s="1"/>
  <c r="C34" i="3"/>
  <c r="C33" i="3" s="1"/>
  <c r="L43" i="4"/>
  <c r="M34" i="3"/>
  <c r="M33" i="3" s="1"/>
  <c r="J32" i="3"/>
  <c r="N32" i="4"/>
  <c r="B34" i="3"/>
  <c r="C10" i="3"/>
  <c r="U10" i="37" s="1"/>
  <c r="H43" i="4"/>
  <c r="H40" i="3"/>
  <c r="L37" i="3"/>
  <c r="K46" i="3" l="1"/>
  <c r="O36" i="4"/>
  <c r="M51" i="4"/>
  <c r="I42" i="3"/>
  <c r="H42" i="3"/>
  <c r="M42" i="3"/>
  <c r="O29" i="4"/>
  <c r="K40" i="3"/>
  <c r="K42" i="3" s="1"/>
  <c r="F33" i="3"/>
  <c r="O6" i="4"/>
  <c r="I48" i="3"/>
  <c r="I51" i="4"/>
  <c r="H51" i="4"/>
  <c r="H48" i="3"/>
  <c r="G42" i="3"/>
  <c r="G51" i="4"/>
  <c r="O7" i="4"/>
  <c r="B33" i="3"/>
  <c r="C51" i="4"/>
  <c r="N5" i="3"/>
  <c r="K43" i="4"/>
  <c r="C48" i="3"/>
  <c r="O30" i="4"/>
  <c r="O22" i="4"/>
  <c r="O18" i="4"/>
  <c r="O31" i="4"/>
  <c r="O16" i="4"/>
  <c r="N32" i="3"/>
  <c r="O32" i="4"/>
  <c r="I49" i="3" l="1"/>
  <c r="O8" i="4"/>
  <c r="M49" i="3"/>
  <c r="G49" i="3"/>
  <c r="H49" i="3"/>
  <c r="K48" i="3"/>
  <c r="K51" i="4"/>
  <c r="O30" i="3"/>
  <c r="O18" i="3"/>
  <c r="O31" i="3"/>
  <c r="O32" i="3"/>
  <c r="O6" i="3"/>
  <c r="K49" i="3" l="1"/>
  <c r="S194" i="2" l="1"/>
  <c r="D157" i="2"/>
  <c r="W194" i="2"/>
  <c r="H157" i="2"/>
  <c r="I157" i="2"/>
  <c r="X194" i="2"/>
  <c r="V194" i="2"/>
  <c r="G157" i="2"/>
  <c r="U194" i="2"/>
  <c r="F157" i="2"/>
  <c r="T194" i="2"/>
  <c r="E157" i="2"/>
  <c r="Q194" i="2"/>
  <c r="B157" i="2"/>
  <c r="N194" i="2"/>
  <c r="K157" i="2"/>
  <c r="Z194" i="2"/>
  <c r="J157" i="2"/>
  <c r="Y194" i="2"/>
  <c r="L157" i="2"/>
  <c r="AA194" i="2"/>
  <c r="M157" i="2"/>
  <c r="AB194" i="2"/>
  <c r="R194" i="2"/>
  <c r="C157" i="2"/>
  <c r="B116" i="2"/>
  <c r="F37" i="1"/>
  <c r="AB179" i="2" l="1"/>
  <c r="AB165" i="2"/>
  <c r="AB178" i="2"/>
  <c r="AB191" i="2"/>
  <c r="AB162" i="2"/>
  <c r="AB180" i="2"/>
  <c r="AB166" i="2"/>
  <c r="AB168" i="2"/>
  <c r="AB174" i="2"/>
  <c r="AB181" i="2"/>
  <c r="AB177" i="2"/>
  <c r="AB189" i="2"/>
  <c r="AB190" i="2"/>
  <c r="AB185" i="2"/>
  <c r="AB193" i="2"/>
  <c r="AB188" i="2"/>
  <c r="AB184" i="2"/>
  <c r="AB163" i="2"/>
  <c r="AB187" i="2"/>
  <c r="AB182" i="2"/>
  <c r="AB167" i="2"/>
  <c r="AB172" i="2"/>
  <c r="AB183" i="2"/>
  <c r="AB169" i="2"/>
  <c r="AB192" i="2"/>
  <c r="AB171" i="2"/>
  <c r="AB164" i="2"/>
  <c r="AB175" i="2"/>
  <c r="AB176" i="2"/>
  <c r="AB173" i="2"/>
  <c r="AB170" i="2"/>
  <c r="AB186" i="2"/>
  <c r="AB161" i="2"/>
  <c r="AA174" i="2"/>
  <c r="AA183" i="2"/>
  <c r="AA161" i="2"/>
  <c r="AA170" i="2"/>
  <c r="AA178" i="2"/>
  <c r="AA177" i="2"/>
  <c r="AA172" i="2"/>
  <c r="AA179" i="2"/>
  <c r="AA193" i="2"/>
  <c r="AA168" i="2"/>
  <c r="AA188" i="2"/>
  <c r="AA171" i="2"/>
  <c r="AA164" i="2"/>
  <c r="AA167" i="2"/>
  <c r="AA180" i="2"/>
  <c r="AA165" i="2"/>
  <c r="AA192" i="2"/>
  <c r="AA166" i="2"/>
  <c r="AA176" i="2"/>
  <c r="AA190" i="2"/>
  <c r="AA163" i="2"/>
  <c r="AA186" i="2"/>
  <c r="AA182" i="2"/>
  <c r="AA173" i="2"/>
  <c r="AA189" i="2"/>
  <c r="AA181" i="2"/>
  <c r="AA184" i="2"/>
  <c r="AA187" i="2"/>
  <c r="AA185" i="2"/>
  <c r="AA175" i="2"/>
  <c r="AA191" i="2"/>
  <c r="AA169" i="2"/>
  <c r="AA162" i="2"/>
  <c r="N157" i="2"/>
  <c r="T167" i="2"/>
  <c r="T175" i="2"/>
  <c r="T183" i="2"/>
  <c r="T190" i="2"/>
  <c r="T164" i="2"/>
  <c r="T186" i="2"/>
  <c r="T171" i="2"/>
  <c r="T178" i="2"/>
  <c r="T182" i="2"/>
  <c r="T180" i="2"/>
  <c r="T165" i="2"/>
  <c r="T170" i="2"/>
  <c r="T184" i="2"/>
  <c r="T191" i="2"/>
  <c r="T163" i="2"/>
  <c r="T166" i="2"/>
  <c r="T187" i="2"/>
  <c r="T162" i="2"/>
  <c r="T179" i="2"/>
  <c r="T173" i="2"/>
  <c r="T161" i="2"/>
  <c r="T174" i="2"/>
  <c r="T169" i="2"/>
  <c r="T172" i="2"/>
  <c r="T189" i="2"/>
  <c r="T188" i="2"/>
  <c r="T176" i="2"/>
  <c r="T193" i="2"/>
  <c r="T177" i="2"/>
  <c r="T168" i="2"/>
  <c r="T192" i="2"/>
  <c r="T181" i="2"/>
  <c r="T185" i="2"/>
  <c r="V173" i="2"/>
  <c r="V184" i="2"/>
  <c r="V193" i="2"/>
  <c r="V182" i="2"/>
  <c r="V181" i="2"/>
  <c r="V163" i="2"/>
  <c r="V161" i="2"/>
  <c r="V189" i="2"/>
  <c r="V171" i="2"/>
  <c r="V178" i="2"/>
  <c r="V167" i="2"/>
  <c r="V169" i="2"/>
  <c r="V164" i="2"/>
  <c r="V162" i="2"/>
  <c r="V183" i="2"/>
  <c r="V179" i="2"/>
  <c r="V185" i="2"/>
  <c r="V174" i="2"/>
  <c r="V166" i="2"/>
  <c r="V188" i="2"/>
  <c r="V186" i="2"/>
  <c r="V190" i="2"/>
  <c r="V191" i="2"/>
  <c r="V168" i="2"/>
  <c r="V172" i="2"/>
  <c r="V177" i="2"/>
  <c r="V187" i="2"/>
  <c r="V170" i="2"/>
  <c r="V165" i="2"/>
  <c r="V192" i="2"/>
  <c r="V176" i="2"/>
  <c r="V180" i="2"/>
  <c r="V175" i="2"/>
  <c r="X164" i="2"/>
  <c r="X161" i="2"/>
  <c r="X186" i="2"/>
  <c r="X192" i="2"/>
  <c r="X170" i="2"/>
  <c r="X180" i="2"/>
  <c r="X191" i="2"/>
  <c r="X178" i="2"/>
  <c r="X187" i="2"/>
  <c r="X168" i="2"/>
  <c r="X167" i="2"/>
  <c r="X189" i="2"/>
  <c r="X165" i="2"/>
  <c r="X172" i="2"/>
  <c r="X166" i="2"/>
  <c r="X188" i="2"/>
  <c r="X193" i="2"/>
  <c r="X173" i="2"/>
  <c r="X179" i="2"/>
  <c r="X190" i="2"/>
  <c r="X171" i="2"/>
  <c r="X175" i="2"/>
  <c r="X177" i="2"/>
  <c r="X181" i="2"/>
  <c r="X163" i="2"/>
  <c r="X174" i="2"/>
  <c r="X169" i="2"/>
  <c r="X185" i="2"/>
  <c r="X162" i="2"/>
  <c r="X184" i="2"/>
  <c r="X182" i="2"/>
  <c r="X176" i="2"/>
  <c r="X183" i="2"/>
  <c r="Y182" i="2"/>
  <c r="Y165" i="2"/>
  <c r="Y172" i="2"/>
  <c r="Y183" i="2"/>
  <c r="Y168" i="2"/>
  <c r="Y161" i="2"/>
  <c r="Y189" i="2"/>
  <c r="Y163" i="2"/>
  <c r="Y180" i="2"/>
  <c r="Y191" i="2"/>
  <c r="Y190" i="2"/>
  <c r="Y171" i="2"/>
  <c r="Y187" i="2"/>
  <c r="Y185" i="2"/>
  <c r="Y174" i="2"/>
  <c r="Y167" i="2"/>
  <c r="Y179" i="2"/>
  <c r="Y177" i="2"/>
  <c r="Y181" i="2"/>
  <c r="Y193" i="2"/>
  <c r="Y188" i="2"/>
  <c r="Y175" i="2"/>
  <c r="Y164" i="2"/>
  <c r="Y184" i="2"/>
  <c r="Y162" i="2"/>
  <c r="Y170" i="2"/>
  <c r="Y173" i="2"/>
  <c r="Y169" i="2"/>
  <c r="Y178" i="2"/>
  <c r="Y192" i="2"/>
  <c r="Y176" i="2"/>
  <c r="Y166" i="2"/>
  <c r="Y186" i="2"/>
  <c r="W170" i="2"/>
  <c r="W174" i="2"/>
  <c r="W173" i="2"/>
  <c r="W185" i="2"/>
  <c r="W178" i="2"/>
  <c r="W163" i="2"/>
  <c r="W181" i="2"/>
  <c r="W162" i="2"/>
  <c r="W180" i="2"/>
  <c r="W161" i="2"/>
  <c r="W187" i="2"/>
  <c r="W168" i="2"/>
  <c r="W190" i="2"/>
  <c r="W189" i="2"/>
  <c r="W176" i="2"/>
  <c r="W171" i="2"/>
  <c r="W184" i="2"/>
  <c r="W166" i="2"/>
  <c r="W175" i="2"/>
  <c r="W191" i="2"/>
  <c r="W192" i="2"/>
  <c r="W167" i="2"/>
  <c r="W164" i="2"/>
  <c r="W169" i="2"/>
  <c r="W183" i="2"/>
  <c r="W186" i="2"/>
  <c r="W179" i="2"/>
  <c r="W182" i="2"/>
  <c r="W165" i="2"/>
  <c r="W177" i="2"/>
  <c r="W172" i="2"/>
  <c r="W188" i="2"/>
  <c r="W193" i="2"/>
  <c r="Z186" i="2"/>
  <c r="Z191" i="2"/>
  <c r="Z182" i="2"/>
  <c r="Z171" i="2"/>
  <c r="Z164" i="2"/>
  <c r="Z184" i="2"/>
  <c r="Z165" i="2"/>
  <c r="Z173" i="2"/>
  <c r="Z178" i="2"/>
  <c r="Z172" i="2"/>
  <c r="Z174" i="2"/>
  <c r="Z170" i="2"/>
  <c r="Z166" i="2"/>
  <c r="Z183" i="2"/>
  <c r="Z180" i="2"/>
  <c r="Z181" i="2"/>
  <c r="Z185" i="2"/>
  <c r="Z162" i="2"/>
  <c r="Z161" i="2"/>
  <c r="Z167" i="2"/>
  <c r="Z189" i="2"/>
  <c r="Z193" i="2"/>
  <c r="Z169" i="2"/>
  <c r="Z187" i="2"/>
  <c r="Z190" i="2"/>
  <c r="Z175" i="2"/>
  <c r="Z188" i="2"/>
  <c r="Z168" i="2"/>
  <c r="Z192" i="2"/>
  <c r="Z177" i="2"/>
  <c r="Z163" i="2"/>
  <c r="Z176" i="2"/>
  <c r="Z179" i="2"/>
  <c r="U173" i="2"/>
  <c r="U172" i="2"/>
  <c r="U175" i="2"/>
  <c r="U191" i="2"/>
  <c r="U165" i="2"/>
  <c r="U189" i="2"/>
  <c r="U193" i="2"/>
  <c r="U163" i="2"/>
  <c r="U183" i="2"/>
  <c r="U161" i="2"/>
  <c r="U190" i="2"/>
  <c r="U176" i="2"/>
  <c r="U171" i="2"/>
  <c r="U178" i="2"/>
  <c r="U169" i="2"/>
  <c r="U164" i="2"/>
  <c r="U184" i="2"/>
  <c r="U179" i="2"/>
  <c r="U185" i="2"/>
  <c r="U168" i="2"/>
  <c r="U162" i="2"/>
  <c r="U166" i="2"/>
  <c r="U188" i="2"/>
  <c r="U192" i="2"/>
  <c r="U180" i="2"/>
  <c r="U181" i="2"/>
  <c r="U182" i="2"/>
  <c r="U170" i="2"/>
  <c r="U187" i="2"/>
  <c r="U167" i="2"/>
  <c r="U177" i="2"/>
  <c r="U186" i="2"/>
  <c r="U174" i="2"/>
  <c r="AC176" i="2" l="1"/>
  <c r="C176" i="2" s="1"/>
  <c r="C139" i="2" s="1"/>
  <c r="C20" i="2" s="1"/>
  <c r="AC187" i="2"/>
  <c r="I187" i="2" s="1"/>
  <c r="I150" i="2" s="1"/>
  <c r="I31" i="2" s="1"/>
  <c r="AC166" i="2"/>
  <c r="F166" i="2" s="1"/>
  <c r="F129" i="2" s="1"/>
  <c r="F10" i="2" s="1"/>
  <c r="AC167" i="2"/>
  <c r="F167" i="2" s="1"/>
  <c r="F130" i="2" s="1"/>
  <c r="F11" i="2" s="1"/>
  <c r="AC168" i="2"/>
  <c r="C168" i="2" s="1"/>
  <c r="C131" i="2" s="1"/>
  <c r="C12" i="2" s="1"/>
  <c r="I176" i="2"/>
  <c r="I139" i="2" s="1"/>
  <c r="I20" i="2" s="1"/>
  <c r="AC177" i="2"/>
  <c r="H177" i="2" s="1"/>
  <c r="H140" i="2" s="1"/>
  <c r="H21" i="2" s="1"/>
  <c r="AC190" i="2"/>
  <c r="E190" i="2" s="1"/>
  <c r="E153" i="2" s="1"/>
  <c r="E34" i="2" s="1"/>
  <c r="AC162" i="2"/>
  <c r="C162" i="2" s="1"/>
  <c r="C125" i="2" s="1"/>
  <c r="C6" i="2" s="1"/>
  <c r="J187" i="2"/>
  <c r="J150" i="2" s="1"/>
  <c r="J31" i="2" s="1"/>
  <c r="AC171" i="2"/>
  <c r="J171" i="2" s="1"/>
  <c r="J134" i="2" s="1"/>
  <c r="J15" i="2" s="1"/>
  <c r="AC192" i="2"/>
  <c r="F192" i="2" s="1"/>
  <c r="F155" i="2" s="1"/>
  <c r="F36" i="2" s="1"/>
  <c r="AC170" i="2"/>
  <c r="D170" i="2" s="1"/>
  <c r="D133" i="2" s="1"/>
  <c r="D14" i="2" s="1"/>
  <c r="AC185" i="2"/>
  <c r="J185" i="2" s="1"/>
  <c r="J148" i="2" s="1"/>
  <c r="J29" i="2" s="1"/>
  <c r="M176" i="2"/>
  <c r="M139" i="2" s="1"/>
  <c r="M20" i="2" s="1"/>
  <c r="AC191" i="2"/>
  <c r="C191" i="2" s="1"/>
  <c r="C154" i="2" s="1"/>
  <c r="C35" i="2" s="1"/>
  <c r="J176" i="2"/>
  <c r="J139" i="2" s="1"/>
  <c r="J20" i="2" s="1"/>
  <c r="AC189" i="2"/>
  <c r="M189" i="2" s="1"/>
  <c r="M152" i="2" s="1"/>
  <c r="M33" i="2" s="1"/>
  <c r="AC163" i="2"/>
  <c r="I163" i="2" s="1"/>
  <c r="I126" i="2" s="1"/>
  <c r="I7" i="2" s="1"/>
  <c r="AC172" i="2"/>
  <c r="K172" i="2" s="1"/>
  <c r="K135" i="2" s="1"/>
  <c r="K16" i="2" s="1"/>
  <c r="AC161" i="2"/>
  <c r="B161" i="2" s="1"/>
  <c r="G176" i="2"/>
  <c r="G139" i="2" s="1"/>
  <c r="G20" i="2" s="1"/>
  <c r="L176" i="2"/>
  <c r="L139" i="2" s="1"/>
  <c r="L20" i="2" s="1"/>
  <c r="H176" i="2"/>
  <c r="H139" i="2" s="1"/>
  <c r="H20" i="2" s="1"/>
  <c r="AC179" i="2"/>
  <c r="I179" i="2" s="1"/>
  <c r="I142" i="2" s="1"/>
  <c r="I23" i="2" s="1"/>
  <c r="D187" i="2"/>
  <c r="D150" i="2" s="1"/>
  <c r="D31" i="2" s="1"/>
  <c r="AC180" i="2"/>
  <c r="G180" i="2" s="1"/>
  <c r="G143" i="2" s="1"/>
  <c r="G24" i="2" s="1"/>
  <c r="AC181" i="2"/>
  <c r="C181" i="2" s="1"/>
  <c r="C144" i="2" s="1"/>
  <c r="C25" i="2" s="1"/>
  <c r="AC182" i="2"/>
  <c r="D182" i="2" s="1"/>
  <c r="D145" i="2" s="1"/>
  <c r="D26" i="2" s="1"/>
  <c r="AC184" i="2"/>
  <c r="D184" i="2" s="1"/>
  <c r="D147" i="2" s="1"/>
  <c r="D28" i="2" s="1"/>
  <c r="AC164" i="2"/>
  <c r="I164" i="2" s="1"/>
  <c r="I127" i="2" s="1"/>
  <c r="I8" i="2" s="1"/>
  <c r="G162" i="2"/>
  <c r="G125" i="2" s="1"/>
  <c r="G6" i="2" s="1"/>
  <c r="E171" i="2"/>
  <c r="E134" i="2" s="1"/>
  <c r="E15" i="2" s="1"/>
  <c r="AC165" i="2"/>
  <c r="B165" i="2" s="1"/>
  <c r="K187" i="2"/>
  <c r="K150" i="2" s="1"/>
  <c r="K31" i="2" s="1"/>
  <c r="AC175" i="2"/>
  <c r="J175" i="2" s="1"/>
  <c r="J138" i="2" s="1"/>
  <c r="J19" i="2" s="1"/>
  <c r="AC183" i="2"/>
  <c r="G183" i="2" s="1"/>
  <c r="G146" i="2" s="1"/>
  <c r="G27" i="2" s="1"/>
  <c r="AC173" i="2"/>
  <c r="M173" i="2" s="1"/>
  <c r="M136" i="2" s="1"/>
  <c r="M17" i="2" s="1"/>
  <c r="AC169" i="2"/>
  <c r="B169" i="2" s="1"/>
  <c r="AC178" i="2"/>
  <c r="J178" i="2" s="1"/>
  <c r="J141" i="2" s="1"/>
  <c r="J22" i="2" s="1"/>
  <c r="K176" i="2"/>
  <c r="K139" i="2" s="1"/>
  <c r="K20" i="2" s="1"/>
  <c r="J179" i="2"/>
  <c r="J142" i="2" s="1"/>
  <c r="J23" i="2" s="1"/>
  <c r="AC193" i="2"/>
  <c r="E193" i="2" s="1"/>
  <c r="E156" i="2" s="1"/>
  <c r="E37" i="2" s="1"/>
  <c r="AC188" i="2"/>
  <c r="K188" i="2" s="1"/>
  <c r="K151" i="2" s="1"/>
  <c r="K32" i="2" s="1"/>
  <c r="AC174" i="2"/>
  <c r="I174" i="2" s="1"/>
  <c r="I137" i="2" s="1"/>
  <c r="I18" i="2" s="1"/>
  <c r="AC186" i="2"/>
  <c r="H186" i="2" s="1"/>
  <c r="H149" i="2" s="1"/>
  <c r="H30" i="2" s="1"/>
  <c r="M179" i="2"/>
  <c r="M142" i="2" s="1"/>
  <c r="M23" i="2" s="1"/>
  <c r="L187" i="2" l="1"/>
  <c r="L150" i="2" s="1"/>
  <c r="L31" i="2" s="1"/>
  <c r="G187" i="2"/>
  <c r="G150" i="2" s="1"/>
  <c r="G31" i="2" s="1"/>
  <c r="E187" i="2"/>
  <c r="E150" i="2" s="1"/>
  <c r="E31" i="2" s="1"/>
  <c r="H187" i="2"/>
  <c r="H150" i="2" s="1"/>
  <c r="H31" i="2" s="1"/>
  <c r="F187" i="2"/>
  <c r="F150" i="2" s="1"/>
  <c r="F31" i="2" s="1"/>
  <c r="C187" i="2"/>
  <c r="C150" i="2" s="1"/>
  <c r="C31" i="2" s="1"/>
  <c r="M187" i="2"/>
  <c r="M150" i="2" s="1"/>
  <c r="M31" i="2" s="1"/>
  <c r="H166" i="2"/>
  <c r="H129" i="2" s="1"/>
  <c r="H10" i="2" s="1"/>
  <c r="C166" i="2"/>
  <c r="C129" i="2" s="1"/>
  <c r="C10" i="2" s="1"/>
  <c r="K161" i="2"/>
  <c r="K124" i="2" s="1"/>
  <c r="K5" i="2" s="1"/>
  <c r="M161" i="2"/>
  <c r="M124" i="2" s="1"/>
  <c r="M5" i="2" s="1"/>
  <c r="K166" i="2"/>
  <c r="K129" i="2" s="1"/>
  <c r="K10" i="2" s="1"/>
  <c r="L166" i="2"/>
  <c r="L129" i="2" s="1"/>
  <c r="L10" i="2" s="1"/>
  <c r="D166" i="2"/>
  <c r="D129" i="2" s="1"/>
  <c r="D10" i="2" s="1"/>
  <c r="E166" i="2"/>
  <c r="E129" i="2" s="1"/>
  <c r="E10" i="2" s="1"/>
  <c r="G166" i="2"/>
  <c r="G129" i="2" s="1"/>
  <c r="G10" i="2" s="1"/>
  <c r="J166" i="2"/>
  <c r="J129" i="2" s="1"/>
  <c r="J10" i="2" s="1"/>
  <c r="E163" i="2"/>
  <c r="E126" i="2" s="1"/>
  <c r="E7" i="2" s="1"/>
  <c r="M184" i="2"/>
  <c r="M147" i="2" s="1"/>
  <c r="M28" i="2" s="1"/>
  <c r="H167" i="2"/>
  <c r="H130" i="2" s="1"/>
  <c r="H11" i="2" s="1"/>
  <c r="E176" i="2"/>
  <c r="E139" i="2" s="1"/>
  <c r="E20" i="2" s="1"/>
  <c r="L179" i="2"/>
  <c r="L142" i="2" s="1"/>
  <c r="L23" i="2" s="1"/>
  <c r="J191" i="2"/>
  <c r="J154" i="2" s="1"/>
  <c r="J35" i="2" s="1"/>
  <c r="F177" i="2"/>
  <c r="F140" i="2" s="1"/>
  <c r="F21" i="2" s="1"/>
  <c r="E191" i="2"/>
  <c r="E154" i="2" s="1"/>
  <c r="E35" i="2" s="1"/>
  <c r="G170" i="2"/>
  <c r="G133" i="2" s="1"/>
  <c r="G14" i="2" s="1"/>
  <c r="J170" i="2"/>
  <c r="J133" i="2" s="1"/>
  <c r="J14" i="2" s="1"/>
  <c r="H170" i="2"/>
  <c r="H133" i="2" s="1"/>
  <c r="H14" i="2" s="1"/>
  <c r="D165" i="2"/>
  <c r="D128" i="2" s="1"/>
  <c r="D9" i="2" s="1"/>
  <c r="B173" i="2"/>
  <c r="B136" i="2" s="1"/>
  <c r="I170" i="2"/>
  <c r="I133" i="2" s="1"/>
  <c r="I14" i="2" s="1"/>
  <c r="F191" i="2"/>
  <c r="F154" i="2" s="1"/>
  <c r="F35" i="2" s="1"/>
  <c r="B186" i="2"/>
  <c r="B149" i="2" s="1"/>
  <c r="G164" i="2"/>
  <c r="G127" i="2" s="1"/>
  <c r="G8" i="2" s="1"/>
  <c r="B191" i="2"/>
  <c r="B192" i="2"/>
  <c r="B155" i="2" s="1"/>
  <c r="J190" i="2"/>
  <c r="J153" i="2" s="1"/>
  <c r="J34" i="2" s="1"/>
  <c r="G190" i="2"/>
  <c r="G153" i="2" s="1"/>
  <c r="G34" i="2" s="1"/>
  <c r="K190" i="2"/>
  <c r="K153" i="2" s="1"/>
  <c r="K34" i="2" s="1"/>
  <c r="M191" i="2"/>
  <c r="M154" i="2" s="1"/>
  <c r="M35" i="2" s="1"/>
  <c r="I190" i="2"/>
  <c r="I153" i="2" s="1"/>
  <c r="I34" i="2" s="1"/>
  <c r="K184" i="2"/>
  <c r="K147" i="2" s="1"/>
  <c r="K28" i="2" s="1"/>
  <c r="C164" i="2"/>
  <c r="C127" i="2" s="1"/>
  <c r="C8" i="2" s="1"/>
  <c r="H169" i="2"/>
  <c r="H132" i="2" s="1"/>
  <c r="H13" i="2" s="1"/>
  <c r="M181" i="2"/>
  <c r="M144" i="2" s="1"/>
  <c r="M25" i="2" s="1"/>
  <c r="B164" i="2"/>
  <c r="B127" i="2" s="1"/>
  <c r="D192" i="2"/>
  <c r="D155" i="2" s="1"/>
  <c r="D36" i="2" s="1"/>
  <c r="K177" i="2"/>
  <c r="K140" i="2" s="1"/>
  <c r="K21" i="2" s="1"/>
  <c r="K189" i="2"/>
  <c r="K152" i="2" s="1"/>
  <c r="K33" i="2" s="1"/>
  <c r="F172" i="2"/>
  <c r="F135" i="2" s="1"/>
  <c r="F16" i="2" s="1"/>
  <c r="F189" i="2"/>
  <c r="F152" i="2" s="1"/>
  <c r="F33" i="2" s="1"/>
  <c r="D171" i="2"/>
  <c r="D134" i="2" s="1"/>
  <c r="D15" i="2" s="1"/>
  <c r="B174" i="2"/>
  <c r="B137" i="2" s="1"/>
  <c r="I189" i="2"/>
  <c r="I152" i="2" s="1"/>
  <c r="I33" i="2" s="1"/>
  <c r="J177" i="2"/>
  <c r="J140" i="2" s="1"/>
  <c r="J21" i="2" s="1"/>
  <c r="M177" i="2"/>
  <c r="M140" i="2" s="1"/>
  <c r="M21" i="2" s="1"/>
  <c r="H161" i="2"/>
  <c r="H124" i="2" s="1"/>
  <c r="H5" i="2" s="1"/>
  <c r="I177" i="2"/>
  <c r="I140" i="2" s="1"/>
  <c r="I21" i="2" s="1"/>
  <c r="D177" i="2"/>
  <c r="D140" i="2" s="1"/>
  <c r="D21" i="2" s="1"/>
  <c r="F171" i="2"/>
  <c r="F134" i="2" s="1"/>
  <c r="F15" i="2" s="1"/>
  <c r="B179" i="2"/>
  <c r="B142" i="2" s="1"/>
  <c r="E177" i="2"/>
  <c r="E140" i="2" s="1"/>
  <c r="E21" i="2" s="1"/>
  <c r="G177" i="2"/>
  <c r="G140" i="2" s="1"/>
  <c r="G21" i="2" s="1"/>
  <c r="M171" i="2"/>
  <c r="M134" i="2" s="1"/>
  <c r="M15" i="2" s="1"/>
  <c r="K181" i="2"/>
  <c r="K144" i="2" s="1"/>
  <c r="K25" i="2" s="1"/>
  <c r="L181" i="2"/>
  <c r="L144" i="2" s="1"/>
  <c r="L25" i="2" s="1"/>
  <c r="L171" i="2"/>
  <c r="L134" i="2" s="1"/>
  <c r="L15" i="2" s="1"/>
  <c r="L177" i="2"/>
  <c r="L140" i="2" s="1"/>
  <c r="L21" i="2" s="1"/>
  <c r="G182" i="2"/>
  <c r="G145" i="2" s="1"/>
  <c r="G26" i="2" s="1"/>
  <c r="L189" i="2"/>
  <c r="L152" i="2" s="1"/>
  <c r="L33" i="2" s="1"/>
  <c r="C177" i="2"/>
  <c r="C140" i="2" s="1"/>
  <c r="C21" i="2" s="1"/>
  <c r="D179" i="2"/>
  <c r="D142" i="2" s="1"/>
  <c r="D23" i="2" s="1"/>
  <c r="B177" i="2"/>
  <c r="B140" i="2" s="1"/>
  <c r="L161" i="2"/>
  <c r="L124" i="2" s="1"/>
  <c r="L5" i="2" s="1"/>
  <c r="I169" i="2"/>
  <c r="I132" i="2" s="1"/>
  <c r="I13" i="2" s="1"/>
  <c r="C161" i="2"/>
  <c r="C124" i="2" s="1"/>
  <c r="C5" i="2" s="1"/>
  <c r="L191" i="2"/>
  <c r="L154" i="2" s="1"/>
  <c r="L35" i="2" s="1"/>
  <c r="B162" i="2"/>
  <c r="B125" i="2" s="1"/>
  <c r="D189" i="2"/>
  <c r="D152" i="2" s="1"/>
  <c r="D33" i="2" s="1"/>
  <c r="E181" i="2"/>
  <c r="E144" i="2" s="1"/>
  <c r="E25" i="2" s="1"/>
  <c r="L169" i="2"/>
  <c r="L132" i="2" s="1"/>
  <c r="L13" i="2" s="1"/>
  <c r="D161" i="2"/>
  <c r="D124" i="2" s="1"/>
  <c r="D5" i="2" s="1"/>
  <c r="G186" i="2"/>
  <c r="G149" i="2" s="1"/>
  <c r="G30" i="2" s="1"/>
  <c r="G161" i="2"/>
  <c r="G124" i="2" s="1"/>
  <c r="G5" i="2" s="1"/>
  <c r="K191" i="2"/>
  <c r="K154" i="2" s="1"/>
  <c r="K35" i="2" s="1"/>
  <c r="F175" i="2"/>
  <c r="F138" i="2" s="1"/>
  <c r="F19" i="2" s="1"/>
  <c r="E161" i="2"/>
  <c r="E124" i="2" s="1"/>
  <c r="E5" i="2" s="1"/>
  <c r="M174" i="2"/>
  <c r="M137" i="2" s="1"/>
  <c r="M18" i="2" s="1"/>
  <c r="I161" i="2"/>
  <c r="I124" i="2" s="1"/>
  <c r="I5" i="2" s="1"/>
  <c r="J172" i="2"/>
  <c r="J135" i="2" s="1"/>
  <c r="J16" i="2" s="1"/>
  <c r="G191" i="2"/>
  <c r="G154" i="2" s="1"/>
  <c r="G35" i="2" s="1"/>
  <c r="C170" i="2"/>
  <c r="C133" i="2" s="1"/>
  <c r="C14" i="2" s="1"/>
  <c r="D183" i="2"/>
  <c r="D146" i="2" s="1"/>
  <c r="D27" i="2" s="1"/>
  <c r="C182" i="2"/>
  <c r="C145" i="2" s="1"/>
  <c r="C26" i="2" s="1"/>
  <c r="B175" i="2"/>
  <c r="B138" i="2" s="1"/>
  <c r="L168" i="2"/>
  <c r="L131" i="2" s="1"/>
  <c r="L12" i="2" s="1"/>
  <c r="G163" i="2"/>
  <c r="G126" i="2" s="1"/>
  <c r="G7" i="2" s="1"/>
  <c r="B181" i="2"/>
  <c r="B144" i="2" s="1"/>
  <c r="K186" i="2"/>
  <c r="K149" i="2" s="1"/>
  <c r="K30" i="2" s="1"/>
  <c r="M175" i="2"/>
  <c r="M138" i="2" s="1"/>
  <c r="M19" i="2" s="1"/>
  <c r="E182" i="2"/>
  <c r="E145" i="2" s="1"/>
  <c r="E26" i="2" s="1"/>
  <c r="B170" i="2"/>
  <c r="B133" i="2" s="1"/>
  <c r="H168" i="2"/>
  <c r="H131" i="2" s="1"/>
  <c r="H12" i="2" s="1"/>
  <c r="M166" i="2"/>
  <c r="M129" i="2" s="1"/>
  <c r="M10" i="2" s="1"/>
  <c r="K185" i="2"/>
  <c r="K148" i="2" s="1"/>
  <c r="K29" i="2" s="1"/>
  <c r="H175" i="2"/>
  <c r="H138" i="2" s="1"/>
  <c r="H19" i="2" s="1"/>
  <c r="I168" i="2"/>
  <c r="I131" i="2" s="1"/>
  <c r="I12" i="2" s="1"/>
  <c r="H191" i="2"/>
  <c r="H154" i="2" s="1"/>
  <c r="H35" i="2" s="1"/>
  <c r="D191" i="2"/>
  <c r="D154" i="2" s="1"/>
  <c r="D35" i="2" s="1"/>
  <c r="B166" i="2"/>
  <c r="B129" i="2" s="1"/>
  <c r="M170" i="2"/>
  <c r="M133" i="2" s="1"/>
  <c r="M14" i="2" s="1"/>
  <c r="G188" i="2"/>
  <c r="G151" i="2" s="1"/>
  <c r="G32" i="2" s="1"/>
  <c r="D163" i="2"/>
  <c r="D126" i="2" s="1"/>
  <c r="D7" i="2" s="1"/>
  <c r="M163" i="2"/>
  <c r="M126" i="2" s="1"/>
  <c r="M7" i="2" s="1"/>
  <c r="I185" i="2"/>
  <c r="I148" i="2" s="1"/>
  <c r="I29" i="2" s="1"/>
  <c r="F183" i="2"/>
  <c r="F146" i="2" s="1"/>
  <c r="F27" i="2" s="1"/>
  <c r="L188" i="2"/>
  <c r="L151" i="2" s="1"/>
  <c r="L32" i="2" s="1"/>
  <c r="E185" i="2"/>
  <c r="E148" i="2" s="1"/>
  <c r="E29" i="2" s="1"/>
  <c r="D168" i="2"/>
  <c r="D131" i="2" s="1"/>
  <c r="D12" i="2" s="1"/>
  <c r="L178" i="2"/>
  <c r="L141" i="2" s="1"/>
  <c r="L22" i="2" s="1"/>
  <c r="I183" i="2"/>
  <c r="I146" i="2" s="1"/>
  <c r="I27" i="2" s="1"/>
  <c r="L183" i="2"/>
  <c r="L146" i="2" s="1"/>
  <c r="L27" i="2" s="1"/>
  <c r="H185" i="2"/>
  <c r="H148" i="2" s="1"/>
  <c r="H29" i="2" s="1"/>
  <c r="D175" i="2"/>
  <c r="D138" i="2" s="1"/>
  <c r="D19" i="2" s="1"/>
  <c r="M168" i="2"/>
  <c r="M131" i="2" s="1"/>
  <c r="M12" i="2" s="1"/>
  <c r="E174" i="2"/>
  <c r="E137" i="2" s="1"/>
  <c r="E18" i="2" s="1"/>
  <c r="C178" i="2"/>
  <c r="C141" i="2" s="1"/>
  <c r="C22" i="2" s="1"/>
  <c r="F163" i="2"/>
  <c r="F126" i="2" s="1"/>
  <c r="F7" i="2" s="1"/>
  <c r="D181" i="2"/>
  <c r="D144" i="2" s="1"/>
  <c r="D25" i="2" s="1"/>
  <c r="B124" i="2"/>
  <c r="B5" i="2" s="1"/>
  <c r="D174" i="2"/>
  <c r="D137" i="2" s="1"/>
  <c r="D18" i="2" s="1"/>
  <c r="L170" i="2"/>
  <c r="L133" i="2" s="1"/>
  <c r="L14" i="2" s="1"/>
  <c r="G168" i="2"/>
  <c r="G131" i="2" s="1"/>
  <c r="G12" i="2" s="1"/>
  <c r="F161" i="2"/>
  <c r="F124" i="2" s="1"/>
  <c r="F5" i="2" s="1"/>
  <c r="M188" i="2"/>
  <c r="M151" i="2" s="1"/>
  <c r="M32" i="2" s="1"/>
  <c r="E175" i="2"/>
  <c r="E138" i="2" s="1"/>
  <c r="E19" i="2" s="1"/>
  <c r="B187" i="2"/>
  <c r="B150" i="2" s="1"/>
  <c r="J163" i="2"/>
  <c r="J126" i="2" s="1"/>
  <c r="J7" i="2" s="1"/>
  <c r="H188" i="2"/>
  <c r="H151" i="2" s="1"/>
  <c r="H32" i="2" s="1"/>
  <c r="D188" i="2"/>
  <c r="D151" i="2" s="1"/>
  <c r="D32" i="2" s="1"/>
  <c r="L174" i="2"/>
  <c r="L137" i="2" s="1"/>
  <c r="L18" i="2" s="1"/>
  <c r="E168" i="2"/>
  <c r="E131" i="2" s="1"/>
  <c r="E12" i="2" s="1"/>
  <c r="H181" i="2"/>
  <c r="H144" i="2" s="1"/>
  <c r="H25" i="2" s="1"/>
  <c r="C174" i="2"/>
  <c r="C137" i="2" s="1"/>
  <c r="C18" i="2" s="1"/>
  <c r="J181" i="2"/>
  <c r="J144" i="2" s="1"/>
  <c r="J25" i="2" s="1"/>
  <c r="F186" i="2"/>
  <c r="F149" i="2" s="1"/>
  <c r="F30" i="2" s="1"/>
  <c r="I191" i="2"/>
  <c r="I154" i="2" s="1"/>
  <c r="I35" i="2" s="1"/>
  <c r="F181" i="2"/>
  <c r="F144" i="2" s="1"/>
  <c r="F25" i="2" s="1"/>
  <c r="E170" i="2"/>
  <c r="E133" i="2" s="1"/>
  <c r="E14" i="2" s="1"/>
  <c r="G175" i="2"/>
  <c r="G138" i="2" s="1"/>
  <c r="G19" i="2" s="1"/>
  <c r="F170" i="2"/>
  <c r="F133" i="2" s="1"/>
  <c r="F14" i="2" s="1"/>
  <c r="M182" i="2"/>
  <c r="M145" i="2" s="1"/>
  <c r="M26" i="2" s="1"/>
  <c r="J182" i="2"/>
  <c r="J145" i="2" s="1"/>
  <c r="J26" i="2" s="1"/>
  <c r="K163" i="2"/>
  <c r="K126" i="2" s="1"/>
  <c r="K7" i="2" s="1"/>
  <c r="B178" i="2"/>
  <c r="B141" i="2" s="1"/>
  <c r="G181" i="2"/>
  <c r="G144" i="2" s="1"/>
  <c r="G25" i="2" s="1"/>
  <c r="J173" i="2"/>
  <c r="J136" i="2" s="1"/>
  <c r="J17" i="2" s="1"/>
  <c r="H163" i="2"/>
  <c r="H126" i="2" s="1"/>
  <c r="H7" i="2" s="1"/>
  <c r="C189" i="2"/>
  <c r="C152" i="2" s="1"/>
  <c r="C33" i="2" s="1"/>
  <c r="B172" i="2"/>
  <c r="B135" i="2" s="1"/>
  <c r="F168" i="2"/>
  <c r="F131" i="2" s="1"/>
  <c r="F12" i="2" s="1"/>
  <c r="L190" i="2"/>
  <c r="L153" i="2" s="1"/>
  <c r="L34" i="2" s="1"/>
  <c r="I166" i="2"/>
  <c r="I129" i="2" s="1"/>
  <c r="I10" i="2" s="1"/>
  <c r="J168" i="2"/>
  <c r="J131" i="2" s="1"/>
  <c r="J12" i="2" s="1"/>
  <c r="J192" i="2"/>
  <c r="J155" i="2" s="1"/>
  <c r="J36" i="2" s="1"/>
  <c r="I173" i="2"/>
  <c r="I136" i="2" s="1"/>
  <c r="I17" i="2" s="1"/>
  <c r="B188" i="2"/>
  <c r="B151" i="2" s="1"/>
  <c r="C185" i="2"/>
  <c r="C148" i="2" s="1"/>
  <c r="C29" i="2" s="1"/>
  <c r="B183" i="2"/>
  <c r="B146" i="2" s="1"/>
  <c r="B168" i="2"/>
  <c r="B131" i="2" s="1"/>
  <c r="K168" i="2"/>
  <c r="K131" i="2" s="1"/>
  <c r="K12" i="2" s="1"/>
  <c r="B132" i="2"/>
  <c r="B128" i="2"/>
  <c r="C167" i="2"/>
  <c r="C130" i="2" s="1"/>
  <c r="C11" i="2" s="1"/>
  <c r="G169" i="2"/>
  <c r="G132" i="2" s="1"/>
  <c r="G13" i="2" s="1"/>
  <c r="J180" i="2"/>
  <c r="J143" i="2" s="1"/>
  <c r="J24" i="2" s="1"/>
  <c r="K165" i="2"/>
  <c r="K128" i="2" s="1"/>
  <c r="K9" i="2" s="1"/>
  <c r="D172" i="2"/>
  <c r="D135" i="2" s="1"/>
  <c r="D16" i="2" s="1"/>
  <c r="J184" i="2"/>
  <c r="J147" i="2" s="1"/>
  <c r="J28" i="2" s="1"/>
  <c r="G165" i="2"/>
  <c r="G128" i="2" s="1"/>
  <c r="G9" i="2" s="1"/>
  <c r="F193" i="2"/>
  <c r="F156" i="2" s="1"/>
  <c r="F37" i="2" s="1"/>
  <c r="D193" i="2"/>
  <c r="D156" i="2" s="1"/>
  <c r="D37" i="2" s="1"/>
  <c r="M164" i="2"/>
  <c r="M127" i="2" s="1"/>
  <c r="M8" i="2" s="1"/>
  <c r="B184" i="2"/>
  <c r="F174" i="2"/>
  <c r="F137" i="2" s="1"/>
  <c r="F18" i="2" s="1"/>
  <c r="E178" i="2"/>
  <c r="E141" i="2" s="1"/>
  <c r="E22" i="2" s="1"/>
  <c r="I180" i="2"/>
  <c r="I143" i="2" s="1"/>
  <c r="I24" i="2" s="1"/>
  <c r="B163" i="2"/>
  <c r="H173" i="2"/>
  <c r="H136" i="2" s="1"/>
  <c r="H17" i="2" s="1"/>
  <c r="D190" i="2"/>
  <c r="D153" i="2" s="1"/>
  <c r="D34" i="2" s="1"/>
  <c r="E189" i="2"/>
  <c r="E152" i="2" s="1"/>
  <c r="E33" i="2" s="1"/>
  <c r="B171" i="2"/>
  <c r="F179" i="2"/>
  <c r="F142" i="2" s="1"/>
  <c r="F23" i="2" s="1"/>
  <c r="M183" i="2"/>
  <c r="M146" i="2" s="1"/>
  <c r="M27" i="2" s="1"/>
  <c r="B190" i="2"/>
  <c r="C188" i="2"/>
  <c r="C151" i="2" s="1"/>
  <c r="C32" i="2" s="1"/>
  <c r="L163" i="2"/>
  <c r="L126" i="2" s="1"/>
  <c r="L7" i="2" s="1"/>
  <c r="E162" i="2"/>
  <c r="E125" i="2" s="1"/>
  <c r="E6" i="2" s="1"/>
  <c r="I188" i="2"/>
  <c r="I151" i="2" s="1"/>
  <c r="I32" i="2" s="1"/>
  <c r="H190" i="2"/>
  <c r="H153" i="2" s="1"/>
  <c r="H34" i="2" s="1"/>
  <c r="F190" i="2"/>
  <c r="F153" i="2" s="1"/>
  <c r="F34" i="2" s="1"/>
  <c r="L175" i="2"/>
  <c r="L138" i="2" s="1"/>
  <c r="L19" i="2" s="1"/>
  <c r="B176" i="2"/>
  <c r="G167" i="2"/>
  <c r="G130" i="2" s="1"/>
  <c r="G11" i="2" s="1"/>
  <c r="K193" i="2"/>
  <c r="K156" i="2" s="1"/>
  <c r="K37" i="2" s="1"/>
  <c r="H164" i="2"/>
  <c r="H127" i="2" s="1"/>
  <c r="H8" i="2" s="1"/>
  <c r="H178" i="2"/>
  <c r="H141" i="2" s="1"/>
  <c r="H22" i="2" s="1"/>
  <c r="L193" i="2"/>
  <c r="L156" i="2" s="1"/>
  <c r="L37" i="2" s="1"/>
  <c r="L172" i="2"/>
  <c r="L135" i="2" s="1"/>
  <c r="L16" i="2" s="1"/>
  <c r="C172" i="2"/>
  <c r="C135" i="2" s="1"/>
  <c r="C16" i="2" s="1"/>
  <c r="G192" i="2"/>
  <c r="G155" i="2" s="1"/>
  <c r="G36" i="2" s="1"/>
  <c r="I172" i="2"/>
  <c r="I135" i="2" s="1"/>
  <c r="I16" i="2" s="1"/>
  <c r="M162" i="2"/>
  <c r="M125" i="2" s="1"/>
  <c r="M6" i="2" s="1"/>
  <c r="I182" i="2"/>
  <c r="I145" i="2" s="1"/>
  <c r="I26" i="2" s="1"/>
  <c r="H182" i="2"/>
  <c r="H145" i="2" s="1"/>
  <c r="H26" i="2" s="1"/>
  <c r="C163" i="2"/>
  <c r="C126" i="2" s="1"/>
  <c r="C7" i="2" s="1"/>
  <c r="L185" i="2"/>
  <c r="L148" i="2" s="1"/>
  <c r="L29" i="2" s="1"/>
  <c r="E188" i="2"/>
  <c r="E151" i="2" s="1"/>
  <c r="E32" i="2" s="1"/>
  <c r="I181" i="2"/>
  <c r="I144" i="2" s="1"/>
  <c r="I25" i="2" s="1"/>
  <c r="H192" i="2"/>
  <c r="H155" i="2" s="1"/>
  <c r="H36" i="2" s="1"/>
  <c r="F185" i="2"/>
  <c r="F148" i="2" s="1"/>
  <c r="F29" i="2" s="1"/>
  <c r="C186" i="2"/>
  <c r="C149" i="2" s="1"/>
  <c r="C30" i="2" s="1"/>
  <c r="K192" i="2"/>
  <c r="K155" i="2" s="1"/>
  <c r="K36" i="2" s="1"/>
  <c r="L164" i="2"/>
  <c r="L127" i="2" s="1"/>
  <c r="L8" i="2" s="1"/>
  <c r="I178" i="2"/>
  <c r="I141" i="2" s="1"/>
  <c r="I22" i="2" s="1"/>
  <c r="J164" i="2"/>
  <c r="J127" i="2" s="1"/>
  <c r="J8" i="2" s="1"/>
  <c r="M192" i="2"/>
  <c r="M155" i="2" s="1"/>
  <c r="M36" i="2" s="1"/>
  <c r="D186" i="2"/>
  <c r="D149" i="2" s="1"/>
  <c r="D30" i="2" s="1"/>
  <c r="I192" i="2"/>
  <c r="I155" i="2" s="1"/>
  <c r="I36" i="2" s="1"/>
  <c r="C184" i="2"/>
  <c r="C147" i="2" s="1"/>
  <c r="C28" i="2" s="1"/>
  <c r="J162" i="2"/>
  <c r="J125" i="2" s="1"/>
  <c r="J6" i="2" s="1"/>
  <c r="K169" i="2"/>
  <c r="K132" i="2" s="1"/>
  <c r="K13" i="2" s="1"/>
  <c r="K173" i="2"/>
  <c r="K136" i="2" s="1"/>
  <c r="K17" i="2" s="1"/>
  <c r="L182" i="2"/>
  <c r="L145" i="2" s="1"/>
  <c r="L26" i="2" s="1"/>
  <c r="L192" i="2"/>
  <c r="L155" i="2" s="1"/>
  <c r="L36" i="2" s="1"/>
  <c r="H180" i="2"/>
  <c r="H143" i="2" s="1"/>
  <c r="H24" i="2" s="1"/>
  <c r="D178" i="2"/>
  <c r="D141" i="2" s="1"/>
  <c r="D22" i="2" s="1"/>
  <c r="B182" i="2"/>
  <c r="H174" i="2"/>
  <c r="H137" i="2" s="1"/>
  <c r="H18" i="2" s="1"/>
  <c r="K179" i="2"/>
  <c r="K142" i="2" s="1"/>
  <c r="K23" i="2" s="1"/>
  <c r="L186" i="2"/>
  <c r="L149" i="2" s="1"/>
  <c r="L30" i="2" s="1"/>
  <c r="M169" i="2"/>
  <c r="M132" i="2" s="1"/>
  <c r="M13" i="2" s="1"/>
  <c r="K183" i="2"/>
  <c r="K146" i="2" s="1"/>
  <c r="K27" i="2" s="1"/>
  <c r="E172" i="2"/>
  <c r="E135" i="2" s="1"/>
  <c r="E16" i="2" s="1"/>
  <c r="I175" i="2"/>
  <c r="I138" i="2" s="1"/>
  <c r="I19" i="2" s="1"/>
  <c r="B189" i="2"/>
  <c r="H179" i="2"/>
  <c r="H142" i="2" s="1"/>
  <c r="H23" i="2" s="1"/>
  <c r="L180" i="2"/>
  <c r="L143" i="2" s="1"/>
  <c r="L24" i="2" s="1"/>
  <c r="M190" i="2"/>
  <c r="M153" i="2" s="1"/>
  <c r="M34" i="2" s="1"/>
  <c r="C169" i="2"/>
  <c r="C132" i="2" s="1"/>
  <c r="C13" i="2" s="1"/>
  <c r="G189" i="2"/>
  <c r="G152" i="2" s="1"/>
  <c r="G33" i="2" s="1"/>
  <c r="B185" i="2"/>
  <c r="K182" i="2"/>
  <c r="K145" i="2" s="1"/>
  <c r="K26" i="2" s="1"/>
  <c r="D185" i="2"/>
  <c r="D148" i="2" s="1"/>
  <c r="D29" i="2" s="1"/>
  <c r="E165" i="2"/>
  <c r="E128" i="2" s="1"/>
  <c r="E9" i="2" s="1"/>
  <c r="J174" i="2"/>
  <c r="J137" i="2" s="1"/>
  <c r="J18" i="2" s="1"/>
  <c r="G193" i="2"/>
  <c r="G156" i="2" s="1"/>
  <c r="G37" i="2" s="1"/>
  <c r="M180" i="2"/>
  <c r="M143" i="2" s="1"/>
  <c r="M24" i="2" s="1"/>
  <c r="G173" i="2"/>
  <c r="G136" i="2" s="1"/>
  <c r="G17" i="2" s="1"/>
  <c r="H165" i="2"/>
  <c r="H128" i="2" s="1"/>
  <c r="H9" i="2" s="1"/>
  <c r="F182" i="2"/>
  <c r="F145" i="2" s="1"/>
  <c r="F26" i="2" s="1"/>
  <c r="E183" i="2"/>
  <c r="E146" i="2" s="1"/>
  <c r="E27" i="2" s="1"/>
  <c r="J167" i="2"/>
  <c r="J130" i="2" s="1"/>
  <c r="J11" i="2" s="1"/>
  <c r="J193" i="2"/>
  <c r="J156" i="2" s="1"/>
  <c r="J37" i="2" s="1"/>
  <c r="J169" i="2"/>
  <c r="J132" i="2" s="1"/>
  <c r="J13" i="2" s="1"/>
  <c r="C165" i="2"/>
  <c r="C128" i="2" s="1"/>
  <c r="C9" i="2" s="1"/>
  <c r="E186" i="2"/>
  <c r="E149" i="2" s="1"/>
  <c r="E30" i="2" s="1"/>
  <c r="I165" i="2"/>
  <c r="I128" i="2" s="1"/>
  <c r="I9" i="2" s="1"/>
  <c r="G174" i="2"/>
  <c r="G137" i="2" s="1"/>
  <c r="G18" i="2" s="1"/>
  <c r="L184" i="2"/>
  <c r="L147" i="2" s="1"/>
  <c r="L28" i="2" s="1"/>
  <c r="I184" i="2"/>
  <c r="I147" i="2" s="1"/>
  <c r="I28" i="2" s="1"/>
  <c r="M167" i="2"/>
  <c r="M130" i="2" s="1"/>
  <c r="M11" i="2" s="1"/>
  <c r="C175" i="2"/>
  <c r="C138" i="2" s="1"/>
  <c r="C19" i="2" s="1"/>
  <c r="G179" i="2"/>
  <c r="G142" i="2" s="1"/>
  <c r="G23" i="2" s="1"/>
  <c r="K174" i="2"/>
  <c r="K137" i="2" s="1"/>
  <c r="K18" i="2" s="1"/>
  <c r="D173" i="2"/>
  <c r="D136" i="2" s="1"/>
  <c r="D17" i="2" s="1"/>
  <c r="H189" i="2"/>
  <c r="H152" i="2" s="1"/>
  <c r="H33" i="2" s="1"/>
  <c r="M185" i="2"/>
  <c r="M148" i="2" s="1"/>
  <c r="M29" i="2" s="1"/>
  <c r="C183" i="2"/>
  <c r="C146" i="2" s="1"/>
  <c r="C27" i="2" s="1"/>
  <c r="G171" i="2"/>
  <c r="G134" i="2" s="1"/>
  <c r="G15" i="2" s="1"/>
  <c r="J161" i="2"/>
  <c r="J124" i="2" s="1"/>
  <c r="J5" i="2" s="1"/>
  <c r="K171" i="2"/>
  <c r="K134" i="2" s="1"/>
  <c r="K15" i="2" s="1"/>
  <c r="E179" i="2"/>
  <c r="E142" i="2" s="1"/>
  <c r="E23" i="2" s="1"/>
  <c r="M186" i="2"/>
  <c r="M149" i="2" s="1"/>
  <c r="M30" i="2" s="1"/>
  <c r="H172" i="2"/>
  <c r="H135" i="2" s="1"/>
  <c r="H16" i="2" s="1"/>
  <c r="K178" i="2"/>
  <c r="K141" i="2" s="1"/>
  <c r="K22" i="2" s="1"/>
  <c r="F180" i="2"/>
  <c r="F143" i="2" s="1"/>
  <c r="F24" i="2" s="1"/>
  <c r="I186" i="2"/>
  <c r="I149" i="2" s="1"/>
  <c r="I30" i="2" s="1"/>
  <c r="J186" i="2"/>
  <c r="J149" i="2" s="1"/>
  <c r="J30" i="2" s="1"/>
  <c r="C192" i="2"/>
  <c r="C155" i="2" s="1"/>
  <c r="C36" i="2" s="1"/>
  <c r="D180" i="2"/>
  <c r="D143" i="2" s="1"/>
  <c r="D24" i="2" s="1"/>
  <c r="H184" i="2"/>
  <c r="H147" i="2" s="1"/>
  <c r="H28" i="2" s="1"/>
  <c r="I167" i="2"/>
  <c r="I130" i="2" s="1"/>
  <c r="I11" i="2" s="1"/>
  <c r="I193" i="2"/>
  <c r="I156" i="2" s="1"/>
  <c r="I37" i="2" s="1"/>
  <c r="E173" i="2"/>
  <c r="E136" i="2" s="1"/>
  <c r="E17" i="2" s="1"/>
  <c r="M165" i="2"/>
  <c r="M128" i="2" s="1"/>
  <c r="M9" i="2" s="1"/>
  <c r="L162" i="2"/>
  <c r="L125" i="2" s="1"/>
  <c r="L6" i="2" s="1"/>
  <c r="H183" i="2"/>
  <c r="H146" i="2" s="1"/>
  <c r="H27" i="2" s="1"/>
  <c r="L167" i="2"/>
  <c r="L130" i="2" s="1"/>
  <c r="L11" i="2" s="1"/>
  <c r="F162" i="2"/>
  <c r="F125" i="2" s="1"/>
  <c r="F6" i="2" s="1"/>
  <c r="E169" i="2"/>
  <c r="E132" i="2" s="1"/>
  <c r="E13" i="2" s="1"/>
  <c r="I171" i="2"/>
  <c r="I134" i="2" s="1"/>
  <c r="I15" i="2" s="1"/>
  <c r="F164" i="2"/>
  <c r="F127" i="2" s="1"/>
  <c r="F8" i="2" s="1"/>
  <c r="K162" i="2"/>
  <c r="K125" i="2" s="1"/>
  <c r="K6" i="2" s="1"/>
  <c r="C179" i="2"/>
  <c r="C142" i="2" s="1"/>
  <c r="C23" i="2" s="1"/>
  <c r="C173" i="2"/>
  <c r="C136" i="2" s="1"/>
  <c r="C17" i="2" s="1"/>
  <c r="J183" i="2"/>
  <c r="J146" i="2" s="1"/>
  <c r="J27" i="2" s="1"/>
  <c r="K175" i="2"/>
  <c r="K138" i="2" s="1"/>
  <c r="K19" i="2" s="1"/>
  <c r="B154" i="2"/>
  <c r="C180" i="2"/>
  <c r="C143" i="2" s="1"/>
  <c r="C24" i="2" s="1"/>
  <c r="J188" i="2"/>
  <c r="J151" i="2" s="1"/>
  <c r="J32" i="2" s="1"/>
  <c r="D169" i="2"/>
  <c r="D132" i="2" s="1"/>
  <c r="D13" i="2" s="1"/>
  <c r="G178" i="2"/>
  <c r="G141" i="2" s="1"/>
  <c r="G22" i="2" s="1"/>
  <c r="K164" i="2"/>
  <c r="K127" i="2" s="1"/>
  <c r="K8" i="2" s="1"/>
  <c r="M172" i="2"/>
  <c r="M135" i="2" s="1"/>
  <c r="M16" i="2" s="1"/>
  <c r="G185" i="2"/>
  <c r="G148" i="2" s="1"/>
  <c r="G29" i="2" s="1"/>
  <c r="K170" i="2"/>
  <c r="K133" i="2" s="1"/>
  <c r="K14" i="2" s="1"/>
  <c r="D167" i="2"/>
  <c r="D130" i="2" s="1"/>
  <c r="D11" i="2" s="1"/>
  <c r="G184" i="2"/>
  <c r="G147" i="2" s="1"/>
  <c r="G28" i="2" s="1"/>
  <c r="C171" i="2"/>
  <c r="C134" i="2" s="1"/>
  <c r="C15" i="2" s="1"/>
  <c r="F165" i="2"/>
  <c r="F128" i="2" s="1"/>
  <c r="F9" i="2" s="1"/>
  <c r="C193" i="2"/>
  <c r="C156" i="2" s="1"/>
  <c r="C37" i="2" s="1"/>
  <c r="M193" i="2"/>
  <c r="M156" i="2" s="1"/>
  <c r="M37" i="2" s="1"/>
  <c r="E180" i="2"/>
  <c r="E143" i="2" s="1"/>
  <c r="E24" i="2" s="1"/>
  <c r="K180" i="2"/>
  <c r="K143" i="2" s="1"/>
  <c r="K24" i="2" s="1"/>
  <c r="E164" i="2"/>
  <c r="E127" i="2" s="1"/>
  <c r="E8" i="2" s="1"/>
  <c r="D162" i="2"/>
  <c r="D125" i="2" s="1"/>
  <c r="D6" i="2" s="1"/>
  <c r="L165" i="2"/>
  <c r="L128" i="2" s="1"/>
  <c r="L9" i="2" s="1"/>
  <c r="E184" i="2"/>
  <c r="E147" i="2" s="1"/>
  <c r="E28" i="2" s="1"/>
  <c r="H162" i="2"/>
  <c r="H125" i="2" s="1"/>
  <c r="H6" i="2" s="1"/>
  <c r="F169" i="2"/>
  <c r="F132" i="2" s="1"/>
  <c r="F13" i="2" s="1"/>
  <c r="L173" i="2"/>
  <c r="L136" i="2" s="1"/>
  <c r="L17" i="2" s="1"/>
  <c r="B193" i="2"/>
  <c r="H171" i="2"/>
  <c r="H134" i="2" s="1"/>
  <c r="H15" i="2" s="1"/>
  <c r="F178" i="2"/>
  <c r="F141" i="2" s="1"/>
  <c r="F22" i="2" s="1"/>
  <c r="F188" i="2"/>
  <c r="F151" i="2" s="1"/>
  <c r="F32" i="2" s="1"/>
  <c r="J189" i="2"/>
  <c r="J152" i="2" s="1"/>
  <c r="J33" i="2" s="1"/>
  <c r="J165" i="2"/>
  <c r="J128" i="2" s="1"/>
  <c r="J9" i="2" s="1"/>
  <c r="H193" i="2"/>
  <c r="H156" i="2" s="1"/>
  <c r="H37" i="2" s="1"/>
  <c r="M178" i="2"/>
  <c r="M141" i="2" s="1"/>
  <c r="M22" i="2" s="1"/>
  <c r="C190" i="2"/>
  <c r="C153" i="2" s="1"/>
  <c r="C34" i="2" s="1"/>
  <c r="E192" i="2"/>
  <c r="E155" i="2" s="1"/>
  <c r="E36" i="2" s="1"/>
  <c r="I162" i="2"/>
  <c r="I125" i="2" s="1"/>
  <c r="I6" i="2" s="1"/>
  <c r="F173" i="2"/>
  <c r="F136" i="2" s="1"/>
  <c r="F17" i="2" s="1"/>
  <c r="B180" i="2"/>
  <c r="F184" i="2"/>
  <c r="F147" i="2" s="1"/>
  <c r="F28" i="2" s="1"/>
  <c r="E167" i="2"/>
  <c r="E130" i="2" s="1"/>
  <c r="E11" i="2" s="1"/>
  <c r="D164" i="2"/>
  <c r="D127" i="2" s="1"/>
  <c r="D8" i="2" s="1"/>
  <c r="F176" i="2"/>
  <c r="F139" i="2" s="1"/>
  <c r="F20" i="2" s="1"/>
  <c r="G172" i="2"/>
  <c r="G135" i="2" s="1"/>
  <c r="G16" i="2" s="1"/>
  <c r="B167" i="2"/>
  <c r="K167" i="2"/>
  <c r="K130" i="2" s="1"/>
  <c r="K11" i="2" s="1"/>
  <c r="D176" i="2"/>
  <c r="D139" i="2" s="1"/>
  <c r="D20" i="2" s="1"/>
  <c r="D11" i="3"/>
  <c r="D7" i="3"/>
  <c r="D44" i="2" l="1"/>
  <c r="N166" i="2"/>
  <c r="N187" i="2"/>
  <c r="N177" i="2"/>
  <c r="D38" i="2"/>
  <c r="L38" i="2"/>
  <c r="N191" i="2"/>
  <c r="K38" i="2"/>
  <c r="C38" i="2"/>
  <c r="F38" i="2"/>
  <c r="H38" i="2"/>
  <c r="N181" i="2"/>
  <c r="E38" i="2"/>
  <c r="G38" i="2"/>
  <c r="M38" i="2"/>
  <c r="N161" i="2"/>
  <c r="I38" i="2"/>
  <c r="N168" i="2"/>
  <c r="N144" i="2"/>
  <c r="B25" i="2"/>
  <c r="B156" i="2"/>
  <c r="N193" i="2"/>
  <c r="N133" i="2"/>
  <c r="B14" i="2"/>
  <c r="N142" i="2"/>
  <c r="B23" i="2"/>
  <c r="N127" i="2"/>
  <c r="B8" i="2"/>
  <c r="N183" i="2"/>
  <c r="N173" i="2"/>
  <c r="B134" i="2"/>
  <c r="N171" i="2"/>
  <c r="N155" i="2"/>
  <c r="B36" i="2"/>
  <c r="B130" i="2"/>
  <c r="N167" i="2"/>
  <c r="N192" i="2"/>
  <c r="N175" i="2"/>
  <c r="J38" i="2"/>
  <c r="N146" i="2"/>
  <c r="B27" i="2"/>
  <c r="N136" i="2"/>
  <c r="B17" i="2"/>
  <c r="B147" i="2"/>
  <c r="N184" i="2"/>
  <c r="N165" i="2"/>
  <c r="N170" i="2"/>
  <c r="N179" i="2"/>
  <c r="N140" i="2"/>
  <c r="B21" i="2"/>
  <c r="B152" i="2"/>
  <c r="N189" i="2"/>
  <c r="B145" i="2"/>
  <c r="N182" i="2"/>
  <c r="N186" i="2"/>
  <c r="N128" i="2"/>
  <c r="B9" i="2"/>
  <c r="N188" i="2"/>
  <c r="N178" i="2"/>
  <c r="N131" i="2"/>
  <c r="B12" i="2"/>
  <c r="N162" i="2"/>
  <c r="N174" i="2"/>
  <c r="N149" i="2"/>
  <c r="B30" i="2"/>
  <c r="N138" i="2"/>
  <c r="B19" i="2"/>
  <c r="N154" i="2"/>
  <c r="B35" i="2"/>
  <c r="B143" i="2"/>
  <c r="N180" i="2"/>
  <c r="N151" i="2"/>
  <c r="B32" i="2"/>
  <c r="N141" i="2"/>
  <c r="B22" i="2"/>
  <c r="N129" i="2"/>
  <c r="B10" i="2"/>
  <c r="B148" i="2"/>
  <c r="N185" i="2"/>
  <c r="N125" i="2"/>
  <c r="B6" i="2"/>
  <c r="N150" i="2"/>
  <c r="B31" i="2"/>
  <c r="N137" i="2"/>
  <c r="B18" i="2"/>
  <c r="B126" i="2"/>
  <c r="N163" i="2"/>
  <c r="N169" i="2"/>
  <c r="N135" i="2"/>
  <c r="B16" i="2"/>
  <c r="N124" i="2"/>
  <c r="N164" i="2"/>
  <c r="N172" i="2"/>
  <c r="B139" i="2"/>
  <c r="N176" i="2"/>
  <c r="B153" i="2"/>
  <c r="N190" i="2"/>
  <c r="N132" i="2"/>
  <c r="B13" i="2"/>
  <c r="D8" i="3"/>
  <c r="V8" i="37" s="1"/>
  <c r="J71" i="2" l="1"/>
  <c r="C71" i="2"/>
  <c r="F71" i="2"/>
  <c r="H71" i="2"/>
  <c r="N32" i="2"/>
  <c r="E71" i="2"/>
  <c r="N71" i="2"/>
  <c r="I71" i="2"/>
  <c r="K71" i="2"/>
  <c r="L71" i="2"/>
  <c r="G71" i="2"/>
  <c r="M71" i="2"/>
  <c r="D71" i="2"/>
  <c r="N62" i="2"/>
  <c r="I62" i="2"/>
  <c r="G62" i="2"/>
  <c r="E62" i="2"/>
  <c r="L62" i="2"/>
  <c r="D62" i="2"/>
  <c r="K62" i="2"/>
  <c r="F62" i="2"/>
  <c r="M62" i="2"/>
  <c r="N23" i="2"/>
  <c r="J62" i="2"/>
  <c r="H62" i="2"/>
  <c r="C62" i="2"/>
  <c r="I53" i="2"/>
  <c r="K53" i="2"/>
  <c r="N14" i="2"/>
  <c r="G53" i="2"/>
  <c r="J53" i="2"/>
  <c r="N53" i="2"/>
  <c r="L53" i="2"/>
  <c r="C53" i="2"/>
  <c r="E53" i="2"/>
  <c r="M53" i="2"/>
  <c r="D53" i="2"/>
  <c r="H53" i="2"/>
  <c r="F53" i="2"/>
  <c r="N126" i="2"/>
  <c r="B7" i="2"/>
  <c r="N148" i="2"/>
  <c r="B29" i="2"/>
  <c r="N143" i="2"/>
  <c r="B24" i="2"/>
  <c r="N134" i="2"/>
  <c r="B15" i="2"/>
  <c r="C45" i="2"/>
  <c r="E45" i="2"/>
  <c r="N45" i="2"/>
  <c r="I45" i="2"/>
  <c r="M45" i="2"/>
  <c r="G45" i="2"/>
  <c r="N6" i="2"/>
  <c r="H45" i="2"/>
  <c r="J45" i="2"/>
  <c r="D45" i="2"/>
  <c r="K45" i="2"/>
  <c r="F45" i="2"/>
  <c r="L45" i="2"/>
  <c r="N60" i="2"/>
  <c r="F60" i="2"/>
  <c r="J60" i="2"/>
  <c r="I60" i="2"/>
  <c r="D60" i="2"/>
  <c r="C60" i="2"/>
  <c r="M60" i="2"/>
  <c r="N21" i="2"/>
  <c r="K60" i="2"/>
  <c r="H60" i="2"/>
  <c r="E60" i="2"/>
  <c r="G60" i="2"/>
  <c r="L60" i="2"/>
  <c r="H74" i="2"/>
  <c r="N74" i="2"/>
  <c r="L74" i="2"/>
  <c r="J74" i="2"/>
  <c r="G74" i="2"/>
  <c r="K74" i="2"/>
  <c r="E74" i="2"/>
  <c r="D74" i="2"/>
  <c r="N35" i="2"/>
  <c r="I74" i="2"/>
  <c r="C74" i="2"/>
  <c r="M74" i="2"/>
  <c r="F74" i="2"/>
  <c r="D75" i="2"/>
  <c r="N75" i="2"/>
  <c r="G75" i="2"/>
  <c r="K75" i="2"/>
  <c r="N36" i="2"/>
  <c r="I75" i="2"/>
  <c r="L75" i="2"/>
  <c r="M75" i="2"/>
  <c r="H75" i="2"/>
  <c r="C75" i="2"/>
  <c r="E75" i="2"/>
  <c r="J75" i="2"/>
  <c r="F75" i="2"/>
  <c r="I48" i="2"/>
  <c r="N48" i="2"/>
  <c r="J48" i="2"/>
  <c r="M48" i="2"/>
  <c r="C48" i="2"/>
  <c r="H48" i="2"/>
  <c r="K48" i="2"/>
  <c r="D48" i="2"/>
  <c r="L48" i="2"/>
  <c r="N9" i="2"/>
  <c r="E48" i="2"/>
  <c r="G48" i="2"/>
  <c r="F48" i="2"/>
  <c r="F57" i="2"/>
  <c r="K57" i="2"/>
  <c r="M57" i="2"/>
  <c r="L57" i="2"/>
  <c r="H57" i="2"/>
  <c r="C57" i="2"/>
  <c r="I57" i="2"/>
  <c r="N57" i="2"/>
  <c r="G57" i="2"/>
  <c r="E57" i="2"/>
  <c r="D57" i="2"/>
  <c r="N18" i="2"/>
  <c r="J57" i="2"/>
  <c r="F51" i="2"/>
  <c r="K51" i="2"/>
  <c r="C51" i="2"/>
  <c r="H51" i="2"/>
  <c r="M51" i="2"/>
  <c r="N51" i="2"/>
  <c r="I51" i="2"/>
  <c r="D51" i="2"/>
  <c r="J51" i="2"/>
  <c r="G51" i="2"/>
  <c r="N12" i="2"/>
  <c r="E51" i="2"/>
  <c r="L51" i="2"/>
  <c r="N145" i="2"/>
  <c r="B26" i="2"/>
  <c r="N156" i="2"/>
  <c r="B37" i="2"/>
  <c r="N153" i="2"/>
  <c r="B34" i="2"/>
  <c r="N139" i="2"/>
  <c r="B20" i="2"/>
  <c r="N13" i="2"/>
  <c r="K52" i="2"/>
  <c r="F52" i="2"/>
  <c r="G52" i="2"/>
  <c r="H52" i="2"/>
  <c r="L52" i="2"/>
  <c r="J52" i="2"/>
  <c r="N52" i="2"/>
  <c r="C52" i="2"/>
  <c r="E52" i="2"/>
  <c r="I52" i="2"/>
  <c r="D52" i="2"/>
  <c r="M52" i="2"/>
  <c r="C44" i="2"/>
  <c r="N44" i="2"/>
  <c r="M44" i="2"/>
  <c r="L44" i="2"/>
  <c r="F44" i="2"/>
  <c r="G44" i="2"/>
  <c r="I44" i="2"/>
  <c r="J44" i="2"/>
  <c r="H44" i="2"/>
  <c r="N5" i="2"/>
  <c r="E44" i="2"/>
  <c r="K44" i="2"/>
  <c r="C70" i="2"/>
  <c r="K70" i="2"/>
  <c r="J70" i="2"/>
  <c r="F70" i="2"/>
  <c r="M70" i="2"/>
  <c r="E70" i="2"/>
  <c r="G70" i="2"/>
  <c r="H70" i="2"/>
  <c r="N70" i="2"/>
  <c r="D70" i="2"/>
  <c r="N31" i="2"/>
  <c r="L70" i="2"/>
  <c r="I70" i="2"/>
  <c r="F61" i="2"/>
  <c r="D61" i="2"/>
  <c r="I61" i="2"/>
  <c r="C61" i="2"/>
  <c r="K61" i="2"/>
  <c r="N61" i="2"/>
  <c r="H61" i="2"/>
  <c r="E61" i="2"/>
  <c r="J61" i="2"/>
  <c r="L61" i="2"/>
  <c r="M61" i="2"/>
  <c r="G61" i="2"/>
  <c r="N22" i="2"/>
  <c r="G58" i="2"/>
  <c r="L58" i="2"/>
  <c r="N58" i="2"/>
  <c r="C58" i="2"/>
  <c r="D58" i="2"/>
  <c r="E58" i="2"/>
  <c r="J58" i="2"/>
  <c r="H58" i="2"/>
  <c r="M58" i="2"/>
  <c r="I58" i="2"/>
  <c r="N19" i="2"/>
  <c r="F58" i="2"/>
  <c r="K58" i="2"/>
  <c r="N147" i="2"/>
  <c r="B28" i="2"/>
  <c r="L47" i="2"/>
  <c r="M47" i="2"/>
  <c r="N8" i="2"/>
  <c r="C47" i="2"/>
  <c r="E47" i="2"/>
  <c r="G47" i="2"/>
  <c r="D47" i="2"/>
  <c r="N47" i="2"/>
  <c r="K47" i="2"/>
  <c r="H47" i="2"/>
  <c r="J47" i="2"/>
  <c r="I47" i="2"/>
  <c r="F47" i="2"/>
  <c r="D64" i="2"/>
  <c r="J64" i="2"/>
  <c r="G64" i="2"/>
  <c r="C64" i="2"/>
  <c r="N25" i="2"/>
  <c r="M64" i="2"/>
  <c r="F64" i="2"/>
  <c r="K64" i="2"/>
  <c r="H64" i="2"/>
  <c r="E64" i="2"/>
  <c r="N64" i="2"/>
  <c r="I64" i="2"/>
  <c r="L64" i="2"/>
  <c r="C69" i="2"/>
  <c r="J69" i="2"/>
  <c r="I69" i="2"/>
  <c r="N69" i="2"/>
  <c r="N30" i="2"/>
  <c r="M69" i="2"/>
  <c r="L69" i="2"/>
  <c r="D69" i="2"/>
  <c r="F69" i="2"/>
  <c r="K69" i="2"/>
  <c r="H69" i="2"/>
  <c r="G69" i="2"/>
  <c r="E69" i="2"/>
  <c r="M66" i="2"/>
  <c r="N27" i="2"/>
  <c r="C66" i="2"/>
  <c r="J66" i="2"/>
  <c r="F66" i="2"/>
  <c r="E66" i="2"/>
  <c r="N66" i="2"/>
  <c r="I66" i="2"/>
  <c r="G66" i="2"/>
  <c r="L66" i="2"/>
  <c r="H66" i="2"/>
  <c r="K66" i="2"/>
  <c r="D66" i="2"/>
  <c r="C49" i="2"/>
  <c r="F49" i="2"/>
  <c r="I49" i="2"/>
  <c r="D49" i="2"/>
  <c r="N49" i="2"/>
  <c r="H49" i="2"/>
  <c r="E49" i="2"/>
  <c r="K49" i="2"/>
  <c r="J49" i="2"/>
  <c r="N10" i="2"/>
  <c r="G49" i="2"/>
  <c r="L49" i="2"/>
  <c r="M49" i="2"/>
  <c r="N55" i="2"/>
  <c r="L55" i="2"/>
  <c r="J55" i="2"/>
  <c r="K55" i="2"/>
  <c r="M55" i="2"/>
  <c r="G55" i="2"/>
  <c r="E55" i="2"/>
  <c r="F55" i="2"/>
  <c r="I55" i="2"/>
  <c r="N16" i="2"/>
  <c r="H55" i="2"/>
  <c r="C55" i="2"/>
  <c r="D55" i="2"/>
  <c r="N152" i="2"/>
  <c r="B33" i="2"/>
  <c r="E56" i="2"/>
  <c r="F56" i="2"/>
  <c r="J56" i="2"/>
  <c r="N56" i="2"/>
  <c r="N17" i="2"/>
  <c r="C56" i="2"/>
  <c r="I56" i="2"/>
  <c r="K56" i="2"/>
  <c r="H56" i="2"/>
  <c r="M56" i="2"/>
  <c r="L56" i="2"/>
  <c r="G56" i="2"/>
  <c r="D56" i="2"/>
  <c r="N130" i="2"/>
  <c r="B11" i="2"/>
  <c r="E34" i="3"/>
  <c r="E29" i="3"/>
  <c r="E21" i="3"/>
  <c r="E22" i="3"/>
  <c r="B38" i="2" l="1"/>
  <c r="L54" i="2"/>
  <c r="D54" i="2"/>
  <c r="H54" i="2"/>
  <c r="N15" i="2"/>
  <c r="G54" i="2"/>
  <c r="F54" i="2"/>
  <c r="J54" i="2"/>
  <c r="M54" i="2"/>
  <c r="E54" i="2"/>
  <c r="N54" i="2"/>
  <c r="K54" i="2"/>
  <c r="I54" i="2"/>
  <c r="C54" i="2"/>
  <c r="I73" i="2"/>
  <c r="J73" i="2"/>
  <c r="E73" i="2"/>
  <c r="D73" i="2"/>
  <c r="H73" i="2"/>
  <c r="L73" i="2"/>
  <c r="N34" i="2"/>
  <c r="G73" i="2"/>
  <c r="K73" i="2"/>
  <c r="M73" i="2"/>
  <c r="N73" i="2"/>
  <c r="C73" i="2"/>
  <c r="F73" i="2"/>
  <c r="H67" i="2"/>
  <c r="D67" i="2"/>
  <c r="G67" i="2"/>
  <c r="E67" i="2"/>
  <c r="M67" i="2"/>
  <c r="N67" i="2"/>
  <c r="N28" i="2"/>
  <c r="I67" i="2"/>
  <c r="K67" i="2"/>
  <c r="L67" i="2"/>
  <c r="C67" i="2"/>
  <c r="J67" i="2"/>
  <c r="F67" i="2"/>
  <c r="C76" i="2"/>
  <c r="L76" i="2"/>
  <c r="J76" i="2"/>
  <c r="D76" i="2"/>
  <c r="K76" i="2"/>
  <c r="N37" i="2"/>
  <c r="G76" i="2"/>
  <c r="H76" i="2"/>
  <c r="F76" i="2"/>
  <c r="I76" i="2"/>
  <c r="N76" i="2"/>
  <c r="M76" i="2"/>
  <c r="E76" i="2"/>
  <c r="I63" i="2"/>
  <c r="J63" i="2"/>
  <c r="E63" i="2"/>
  <c r="F63" i="2"/>
  <c r="C63" i="2"/>
  <c r="G63" i="2"/>
  <c r="H63" i="2"/>
  <c r="M63" i="2"/>
  <c r="L63" i="2"/>
  <c r="K63" i="2"/>
  <c r="N63" i="2"/>
  <c r="N24" i="2"/>
  <c r="D63" i="2"/>
  <c r="C65" i="2"/>
  <c r="K65" i="2"/>
  <c r="L65" i="2"/>
  <c r="I65" i="2"/>
  <c r="F65" i="2"/>
  <c r="J65" i="2"/>
  <c r="E65" i="2"/>
  <c r="D65" i="2"/>
  <c r="G65" i="2"/>
  <c r="N26" i="2"/>
  <c r="M65" i="2"/>
  <c r="N65" i="2"/>
  <c r="H65" i="2"/>
  <c r="C72" i="2"/>
  <c r="D72" i="2"/>
  <c r="N33" i="2"/>
  <c r="H72" i="2"/>
  <c r="I72" i="2"/>
  <c r="M72" i="2"/>
  <c r="G72" i="2"/>
  <c r="F72" i="2"/>
  <c r="N72" i="2"/>
  <c r="E72" i="2"/>
  <c r="K72" i="2"/>
  <c r="L72" i="2"/>
  <c r="J72" i="2"/>
  <c r="C50" i="2"/>
  <c r="D50" i="2"/>
  <c r="J50" i="2"/>
  <c r="E50" i="2"/>
  <c r="H50" i="2"/>
  <c r="G50" i="2"/>
  <c r="M50" i="2"/>
  <c r="F50" i="2"/>
  <c r="K50" i="2"/>
  <c r="N50" i="2"/>
  <c r="L50" i="2"/>
  <c r="I50" i="2"/>
  <c r="N11" i="2"/>
  <c r="N68" i="2"/>
  <c r="M68" i="2"/>
  <c r="I68" i="2"/>
  <c r="C68" i="2"/>
  <c r="F68" i="2"/>
  <c r="E68" i="2"/>
  <c r="N29" i="2"/>
  <c r="D68" i="2"/>
  <c r="L68" i="2"/>
  <c r="G68" i="2"/>
  <c r="K68" i="2"/>
  <c r="H68" i="2"/>
  <c r="J68" i="2"/>
  <c r="N20" i="2"/>
  <c r="H59" i="2"/>
  <c r="K59" i="2"/>
  <c r="L59" i="2"/>
  <c r="N59" i="2"/>
  <c r="E59" i="2"/>
  <c r="J59" i="2"/>
  <c r="G59" i="2"/>
  <c r="D59" i="2"/>
  <c r="C59" i="2"/>
  <c r="F59" i="2"/>
  <c r="M59" i="2"/>
  <c r="I59" i="2"/>
  <c r="M46" i="2"/>
  <c r="E46" i="2"/>
  <c r="H46" i="2"/>
  <c r="N46" i="2"/>
  <c r="G46" i="2"/>
  <c r="L46" i="2"/>
  <c r="F46" i="2"/>
  <c r="N7" i="2"/>
  <c r="I46" i="2"/>
  <c r="C46" i="2"/>
  <c r="J46" i="2"/>
  <c r="D46" i="2"/>
  <c r="K46" i="2"/>
  <c r="E33" i="3"/>
  <c r="E15" i="3"/>
  <c r="N29" i="3"/>
  <c r="O29" i="3" s="1"/>
  <c r="N22" i="3"/>
  <c r="O22" i="3" s="1"/>
  <c r="E11" i="3"/>
  <c r="E7" i="3"/>
  <c r="K77" i="2" l="1"/>
  <c r="F77" i="2"/>
  <c r="E77" i="2"/>
  <c r="I77" i="2"/>
  <c r="M77" i="2"/>
  <c r="N77" i="2"/>
  <c r="N38" i="2"/>
  <c r="L77" i="2"/>
  <c r="G77" i="2"/>
  <c r="H77" i="2"/>
  <c r="C77" i="2"/>
  <c r="J77" i="2"/>
  <c r="D77" i="2"/>
  <c r="E12" i="3"/>
  <c r="E17" i="3"/>
  <c r="E9" i="3"/>
  <c r="N34" i="3"/>
  <c r="E23" i="3"/>
  <c r="N7" i="3"/>
  <c r="E10" i="3"/>
  <c r="W10" i="37" s="1"/>
  <c r="E8" i="3"/>
  <c r="W8" i="37" s="1"/>
  <c r="AF8" i="37" s="1"/>
  <c r="N11" i="3"/>
  <c r="N33" i="3" l="1"/>
  <c r="O34" i="3"/>
  <c r="O11" i="3"/>
  <c r="O7" i="3"/>
  <c r="N8" i="3"/>
  <c r="O8" i="3" l="1"/>
  <c r="B42" i="4" l="1"/>
  <c r="B45" i="3"/>
  <c r="T12" i="37" s="1"/>
  <c r="B41" i="4"/>
  <c r="B47" i="4"/>
  <c r="B38" i="3" l="1"/>
  <c r="B46" i="3" s="1"/>
  <c r="T14" i="37" s="1"/>
  <c r="B40" i="3"/>
  <c r="B42" i="3" s="1"/>
  <c r="B43" i="4"/>
  <c r="B50" i="4"/>
  <c r="B46" i="4"/>
  <c r="B49" i="4"/>
  <c r="B39" i="3"/>
  <c r="B47" i="3" s="1"/>
  <c r="B51" i="4" l="1"/>
  <c r="B48" i="3"/>
  <c r="B49" i="3" l="1"/>
  <c r="L15" i="3" l="1"/>
  <c r="L17" i="4"/>
  <c r="L10" i="4"/>
  <c r="L9" i="4"/>
  <c r="L23" i="4"/>
  <c r="L12" i="4"/>
  <c r="L47" i="4"/>
  <c r="L46" i="4"/>
  <c r="L48" i="4"/>
  <c r="L50" i="4"/>
  <c r="L49" i="4"/>
  <c r="L51" i="4"/>
  <c r="L48" i="3" l="1"/>
  <c r="L45" i="3"/>
  <c r="L46" i="3"/>
  <c r="L47" i="3"/>
  <c r="L44" i="3"/>
  <c r="L17" i="3"/>
  <c r="L10" i="3"/>
  <c r="L23" i="3"/>
  <c r="L12" i="3"/>
  <c r="L9" i="3"/>
  <c r="L49" i="3"/>
  <c r="J41" i="28" l="1"/>
  <c r="J39" i="28"/>
  <c r="J42" i="28"/>
  <c r="J40" i="28"/>
  <c r="J41" i="14"/>
  <c r="J39" i="14"/>
  <c r="J40" i="14"/>
  <c r="J42" i="14"/>
  <c r="J40" i="22"/>
  <c r="J42" i="22"/>
  <c r="J39" i="22"/>
  <c r="J41" i="22"/>
  <c r="J39" i="29"/>
  <c r="J40" i="29"/>
  <c r="J41" i="29"/>
  <c r="J42" i="29"/>
  <c r="J39" i="21"/>
  <c r="J40" i="21"/>
  <c r="J41" i="21"/>
  <c r="J42" i="21"/>
  <c r="J40" i="7"/>
  <c r="J42" i="7"/>
  <c r="J39" i="7"/>
  <c r="J41" i="7"/>
  <c r="J40" i="15"/>
  <c r="J41" i="15"/>
  <c r="J39" i="15"/>
  <c r="J42" i="15"/>
  <c r="J41" i="23"/>
  <c r="J40" i="23"/>
  <c r="J39" i="23"/>
  <c r="J42" i="23"/>
  <c r="J41" i="30"/>
  <c r="J40" i="30"/>
  <c r="J39" i="30"/>
  <c r="J42" i="30"/>
  <c r="J41" i="6"/>
  <c r="J40" i="6"/>
  <c r="J39" i="6"/>
  <c r="J42" i="6"/>
  <c r="J39" i="8"/>
  <c r="J41" i="8"/>
  <c r="J40" i="8"/>
  <c r="J42" i="8"/>
  <c r="J41" i="16"/>
  <c r="J40" i="16"/>
  <c r="J39" i="16"/>
  <c r="J42" i="16"/>
  <c r="J42" i="24"/>
  <c r="J40" i="24"/>
  <c r="J41" i="24"/>
  <c r="J39" i="24"/>
  <c r="J42" i="31"/>
  <c r="J40" i="31"/>
  <c r="J39" i="31"/>
  <c r="J41" i="31"/>
  <c r="J39" i="9"/>
  <c r="J40" i="9"/>
  <c r="J41" i="9"/>
  <c r="J42" i="9"/>
  <c r="J40" i="25"/>
  <c r="J41" i="25"/>
  <c r="J39" i="25"/>
  <c r="J42" i="25"/>
  <c r="J41" i="32"/>
  <c r="J42" i="32"/>
  <c r="J40" i="32"/>
  <c r="J39" i="32"/>
  <c r="J39" i="17"/>
  <c r="J41" i="17"/>
  <c r="J40" i="17"/>
  <c r="J42" i="17"/>
  <c r="J41" i="18"/>
  <c r="J39" i="18"/>
  <c r="J40" i="18"/>
  <c r="J42" i="18"/>
  <c r="J41" i="26"/>
  <c r="J40" i="26"/>
  <c r="J42" i="26"/>
  <c r="J39" i="26"/>
  <c r="J41" i="33"/>
  <c r="J40" i="33"/>
  <c r="J39" i="33"/>
  <c r="J42" i="33"/>
  <c r="J41" i="5"/>
  <c r="J40" i="5"/>
  <c r="J39" i="5"/>
  <c r="J42" i="5"/>
  <c r="J40" i="10"/>
  <c r="J41" i="10"/>
  <c r="J39" i="10"/>
  <c r="J42" i="10"/>
  <c r="J39" i="11"/>
  <c r="J42" i="11"/>
  <c r="J41" i="11"/>
  <c r="J40" i="11"/>
  <c r="J42" i="19"/>
  <c r="J40" i="19"/>
  <c r="J41" i="19"/>
  <c r="J39" i="19"/>
  <c r="J41" i="27"/>
  <c r="J40" i="27"/>
  <c r="J42" i="27"/>
  <c r="J39" i="27"/>
  <c r="J39" i="34"/>
  <c r="J40" i="34"/>
  <c r="J41" i="34"/>
  <c r="J42" i="34"/>
  <c r="J41" i="13"/>
  <c r="J39" i="13"/>
  <c r="J42" i="13"/>
  <c r="J40" i="13"/>
  <c r="J39" i="4"/>
  <c r="J42" i="4"/>
  <c r="J40" i="4"/>
  <c r="J41" i="4"/>
  <c r="J28" i="3"/>
  <c r="J42" i="12"/>
  <c r="J39" i="12"/>
  <c r="J40" i="12"/>
  <c r="J41" i="12"/>
  <c r="J41" i="20"/>
  <c r="J39" i="20"/>
  <c r="J40" i="20"/>
  <c r="J42" i="20"/>
  <c r="J42" i="35"/>
  <c r="J39" i="35"/>
  <c r="J40" i="35"/>
  <c r="J41" i="35"/>
  <c r="J40" i="36"/>
  <c r="J39" i="36"/>
  <c r="J41" i="36"/>
  <c r="J42" i="36"/>
  <c r="J38" i="3" l="1"/>
  <c r="J43" i="12"/>
  <c r="J43" i="25"/>
  <c r="J43" i="31"/>
  <c r="J43" i="16"/>
  <c r="J43" i="23"/>
  <c r="J43" i="7"/>
  <c r="J43" i="29"/>
  <c r="J43" i="26"/>
  <c r="J43" i="22"/>
  <c r="J43" i="13"/>
  <c r="J43" i="33"/>
  <c r="J43" i="30"/>
  <c r="J43" i="21"/>
  <c r="J43" i="11"/>
  <c r="J43" i="5"/>
  <c r="J43" i="17"/>
  <c r="J43" i="6"/>
  <c r="J43" i="14"/>
  <c r="J43" i="36"/>
  <c r="J43" i="27"/>
  <c r="J43" i="32"/>
  <c r="J43" i="28"/>
  <c r="J39" i="3"/>
  <c r="J43" i="20"/>
  <c r="J43" i="4"/>
  <c r="J40" i="3"/>
  <c r="J43" i="34"/>
  <c r="J43" i="18"/>
  <c r="J43" i="9"/>
  <c r="J43" i="8"/>
  <c r="J43" i="15"/>
  <c r="J43" i="35"/>
  <c r="J37" i="3"/>
  <c r="J43" i="19"/>
  <c r="J43" i="10"/>
  <c r="J43" i="24"/>
  <c r="J46" i="4"/>
  <c r="J48" i="4" l="1"/>
  <c r="J12" i="4"/>
  <c r="J10" i="4"/>
  <c r="J9" i="4"/>
  <c r="J23" i="4"/>
  <c r="J17" i="4"/>
  <c r="J47" i="4"/>
  <c r="J50" i="4"/>
  <c r="J49" i="4"/>
  <c r="J42" i="3"/>
  <c r="J51" i="4"/>
  <c r="J17" i="36" l="1"/>
  <c r="J9" i="36"/>
  <c r="J23" i="36"/>
  <c r="J12" i="36"/>
  <c r="J10" i="36"/>
  <c r="J47" i="36"/>
  <c r="J46" i="36"/>
  <c r="J48" i="36"/>
  <c r="J50" i="36"/>
  <c r="J49" i="36"/>
  <c r="J51" i="36"/>
  <c r="J12" i="25" l="1"/>
  <c r="J9" i="25"/>
  <c r="J10" i="25"/>
  <c r="J23" i="25"/>
  <c r="J17" i="25"/>
  <c r="J47" i="25"/>
  <c r="J48" i="25"/>
  <c r="J50" i="25"/>
  <c r="J49" i="25"/>
  <c r="J46" i="25"/>
  <c r="J51" i="25"/>
  <c r="J10" i="18"/>
  <c r="J12" i="18"/>
  <c r="J17" i="18"/>
  <c r="J23" i="18"/>
  <c r="J9" i="18"/>
  <c r="J47" i="18"/>
  <c r="J49" i="18"/>
  <c r="J46" i="18"/>
  <c r="J50" i="18"/>
  <c r="J48" i="18"/>
  <c r="J51" i="18"/>
  <c r="J23" i="26"/>
  <c r="J17" i="26"/>
  <c r="J10" i="26"/>
  <c r="J9" i="26"/>
  <c r="J12" i="26"/>
  <c r="J47" i="26"/>
  <c r="J50" i="26"/>
  <c r="J48" i="26"/>
  <c r="J49" i="26"/>
  <c r="J46" i="26"/>
  <c r="J51" i="26"/>
  <c r="J23" i="33"/>
  <c r="J17" i="33"/>
  <c r="J9" i="33"/>
  <c r="J12" i="33"/>
  <c r="J10" i="33"/>
  <c r="J47" i="33"/>
  <c r="J50" i="33"/>
  <c r="J46" i="33"/>
  <c r="J49" i="33"/>
  <c r="J48" i="33"/>
  <c r="J51" i="33"/>
  <c r="J9" i="17"/>
  <c r="J17" i="17"/>
  <c r="J10" i="17"/>
  <c r="J12" i="17"/>
  <c r="J23" i="17"/>
  <c r="J47" i="17"/>
  <c r="J49" i="17"/>
  <c r="J48" i="17"/>
  <c r="J50" i="17"/>
  <c r="J46" i="17"/>
  <c r="J51" i="17"/>
  <c r="J23" i="10"/>
  <c r="J17" i="10"/>
  <c r="J10" i="10"/>
  <c r="J12" i="10"/>
  <c r="J9" i="10"/>
  <c r="J47" i="10"/>
  <c r="J46" i="10"/>
  <c r="J48" i="10"/>
  <c r="J50" i="10"/>
  <c r="J49" i="10"/>
  <c r="J51" i="10"/>
  <c r="J9" i="19"/>
  <c r="J23" i="19"/>
  <c r="J10" i="19"/>
  <c r="J17" i="19"/>
  <c r="J12" i="19"/>
  <c r="J47" i="19"/>
  <c r="J46" i="19"/>
  <c r="J50" i="19"/>
  <c r="J48" i="19"/>
  <c r="J49" i="19"/>
  <c r="J51" i="19"/>
  <c r="J23" i="27"/>
  <c r="J17" i="27"/>
  <c r="J12" i="27"/>
  <c r="J9" i="27"/>
  <c r="J10" i="27"/>
  <c r="J47" i="27"/>
  <c r="J49" i="27"/>
  <c r="J46" i="27"/>
  <c r="J50" i="27"/>
  <c r="J48" i="27"/>
  <c r="J51" i="27"/>
  <c r="J23" i="34"/>
  <c r="J10" i="34"/>
  <c r="J9" i="34"/>
  <c r="J17" i="34"/>
  <c r="J12" i="34"/>
  <c r="J47" i="34"/>
  <c r="J49" i="34"/>
  <c r="J50" i="34"/>
  <c r="J46" i="34"/>
  <c r="J48" i="34"/>
  <c r="J51" i="34"/>
  <c r="J9" i="32"/>
  <c r="J10" i="32"/>
  <c r="J23" i="32"/>
  <c r="J17" i="32"/>
  <c r="J12" i="32"/>
  <c r="J47" i="32"/>
  <c r="J49" i="32"/>
  <c r="J46" i="32"/>
  <c r="J48" i="32"/>
  <c r="J50" i="32"/>
  <c r="J51" i="32"/>
  <c r="J12" i="11"/>
  <c r="J9" i="11"/>
  <c r="J10" i="11"/>
  <c r="J17" i="11"/>
  <c r="J23" i="11"/>
  <c r="J47" i="11"/>
  <c r="J48" i="11"/>
  <c r="J50" i="11"/>
  <c r="J49" i="11"/>
  <c r="J46" i="11"/>
  <c r="J51" i="11"/>
  <c r="J9" i="12"/>
  <c r="J17" i="12"/>
  <c r="J23" i="12"/>
  <c r="J12" i="12"/>
  <c r="J10" i="12"/>
  <c r="J47" i="12"/>
  <c r="J48" i="12"/>
  <c r="J50" i="12"/>
  <c r="J49" i="12"/>
  <c r="J46" i="12"/>
  <c r="J51" i="12"/>
  <c r="J23" i="20"/>
  <c r="J17" i="20"/>
  <c r="J9" i="20"/>
  <c r="J12" i="20"/>
  <c r="J10" i="20"/>
  <c r="J47" i="20"/>
  <c r="J46" i="20"/>
  <c r="J48" i="20"/>
  <c r="J49" i="20"/>
  <c r="J50" i="20"/>
  <c r="J51" i="20"/>
  <c r="J23" i="35"/>
  <c r="J17" i="35"/>
  <c r="J10" i="35"/>
  <c r="J9" i="35"/>
  <c r="J12" i="35"/>
  <c r="J47" i="35"/>
  <c r="J50" i="35"/>
  <c r="J48" i="35"/>
  <c r="J49" i="35"/>
  <c r="J46" i="35"/>
  <c r="J51" i="35"/>
  <c r="J17" i="6"/>
  <c r="J12" i="6"/>
  <c r="J9" i="6"/>
  <c r="J23" i="6"/>
  <c r="J10" i="6"/>
  <c r="J47" i="6"/>
  <c r="J46" i="6"/>
  <c r="J48" i="6"/>
  <c r="J50" i="6"/>
  <c r="J49" i="6"/>
  <c r="J51" i="6"/>
  <c r="J17" i="14"/>
  <c r="J10" i="14"/>
  <c r="J23" i="14"/>
  <c r="J9" i="14"/>
  <c r="J12" i="14"/>
  <c r="J47" i="14"/>
  <c r="J50" i="14"/>
  <c r="J46" i="14"/>
  <c r="J49" i="14"/>
  <c r="J48" i="14"/>
  <c r="J51" i="14"/>
  <c r="J10" i="22"/>
  <c r="J9" i="22"/>
  <c r="J17" i="22"/>
  <c r="J12" i="22"/>
  <c r="J23" i="22"/>
  <c r="J47" i="22"/>
  <c r="J46" i="22"/>
  <c r="J49" i="22"/>
  <c r="J48" i="22"/>
  <c r="J50" i="22"/>
  <c r="J51" i="22"/>
  <c r="J9" i="29"/>
  <c r="J12" i="29"/>
  <c r="J17" i="29"/>
  <c r="J23" i="29"/>
  <c r="J10" i="29"/>
  <c r="J47" i="29"/>
  <c r="J46" i="29"/>
  <c r="J49" i="29"/>
  <c r="J48" i="29"/>
  <c r="J50" i="29"/>
  <c r="J51" i="29"/>
  <c r="J17" i="13"/>
  <c r="J9" i="13"/>
  <c r="J23" i="13"/>
  <c r="J10" i="13"/>
  <c r="J12" i="13"/>
  <c r="J47" i="13"/>
  <c r="J49" i="13"/>
  <c r="J46" i="13"/>
  <c r="J48" i="13"/>
  <c r="J50" i="13"/>
  <c r="J51" i="13"/>
  <c r="J23" i="28"/>
  <c r="J10" i="28"/>
  <c r="J9" i="28"/>
  <c r="J17" i="28"/>
  <c r="J12" i="28"/>
  <c r="J47" i="28"/>
  <c r="J46" i="28"/>
  <c r="J49" i="28"/>
  <c r="J50" i="28"/>
  <c r="J48" i="28"/>
  <c r="J51" i="28"/>
  <c r="J23" i="7"/>
  <c r="J10" i="7"/>
  <c r="J9" i="7"/>
  <c r="J12" i="7"/>
  <c r="J17" i="7"/>
  <c r="J47" i="7"/>
  <c r="J49" i="7"/>
  <c r="J46" i="7"/>
  <c r="J48" i="7"/>
  <c r="J50" i="7"/>
  <c r="J51" i="7"/>
  <c r="J23" i="15"/>
  <c r="J17" i="15"/>
  <c r="J10" i="15"/>
  <c r="J12" i="15"/>
  <c r="J9" i="15"/>
  <c r="J47" i="15"/>
  <c r="J49" i="15"/>
  <c r="J48" i="15"/>
  <c r="J50" i="15"/>
  <c r="J46" i="15"/>
  <c r="J51" i="15"/>
  <c r="J23" i="23"/>
  <c r="J17" i="23"/>
  <c r="J9" i="23"/>
  <c r="J12" i="23"/>
  <c r="J10" i="23"/>
  <c r="J47" i="23"/>
  <c r="J48" i="23"/>
  <c r="J50" i="23"/>
  <c r="J49" i="23"/>
  <c r="J46" i="23"/>
  <c r="J51" i="23"/>
  <c r="J12" i="30"/>
  <c r="J9" i="30"/>
  <c r="J10" i="30"/>
  <c r="J17" i="30"/>
  <c r="J23" i="30"/>
  <c r="J47" i="30"/>
  <c r="J48" i="30"/>
  <c r="J46" i="30"/>
  <c r="J50" i="30"/>
  <c r="J49" i="30"/>
  <c r="J51" i="30"/>
  <c r="J23" i="5"/>
  <c r="J10" i="5"/>
  <c r="J17" i="5"/>
  <c r="J12" i="5"/>
  <c r="J9" i="5"/>
  <c r="J47" i="5"/>
  <c r="J46" i="5"/>
  <c r="J48" i="5"/>
  <c r="J50" i="5"/>
  <c r="J49" i="5"/>
  <c r="J15" i="3"/>
  <c r="J51" i="5"/>
  <c r="J12" i="21"/>
  <c r="J10" i="21"/>
  <c r="J17" i="21"/>
  <c r="J23" i="21"/>
  <c r="J9" i="21"/>
  <c r="J47" i="21"/>
  <c r="J48" i="21"/>
  <c r="J46" i="21"/>
  <c r="J50" i="21"/>
  <c r="J49" i="21"/>
  <c r="J51" i="21"/>
  <c r="J10" i="8"/>
  <c r="J12" i="8"/>
  <c r="J17" i="8"/>
  <c r="J23" i="8"/>
  <c r="J9" i="8"/>
  <c r="J47" i="8"/>
  <c r="J50" i="8"/>
  <c r="J46" i="8"/>
  <c r="J48" i="8"/>
  <c r="J49" i="8"/>
  <c r="J51" i="8"/>
  <c r="J10" i="16"/>
  <c r="J9" i="16"/>
  <c r="J12" i="16"/>
  <c r="J23" i="16"/>
  <c r="J17" i="16"/>
  <c r="J47" i="16"/>
  <c r="J46" i="16"/>
  <c r="J49" i="16"/>
  <c r="J50" i="16"/>
  <c r="J48" i="16"/>
  <c r="J51" i="16"/>
  <c r="J12" i="24"/>
  <c r="J10" i="24"/>
  <c r="J17" i="24"/>
  <c r="J23" i="24"/>
  <c r="J9" i="24"/>
  <c r="J47" i="24"/>
  <c r="J48" i="24"/>
  <c r="J50" i="24"/>
  <c r="J49" i="24"/>
  <c r="J46" i="24"/>
  <c r="J51" i="24"/>
  <c r="J17" i="31"/>
  <c r="J23" i="31"/>
  <c r="J12" i="31"/>
  <c r="J10" i="31"/>
  <c r="J9" i="31"/>
  <c r="J47" i="31"/>
  <c r="J46" i="31"/>
  <c r="J48" i="31"/>
  <c r="J49" i="31"/>
  <c r="J50" i="31"/>
  <c r="J51" i="31"/>
  <c r="J17" i="9"/>
  <c r="J9" i="9"/>
  <c r="J10" i="9"/>
  <c r="J23" i="9"/>
  <c r="J12" i="9"/>
  <c r="J47" i="9"/>
  <c r="J50" i="9"/>
  <c r="J46" i="9"/>
  <c r="J48" i="9"/>
  <c r="J49" i="9"/>
  <c r="J51" i="9"/>
  <c r="J48" i="3" l="1"/>
  <c r="J45" i="3"/>
  <c r="J10" i="3"/>
  <c r="J9" i="3"/>
  <c r="J23" i="3"/>
  <c r="J12" i="3"/>
  <c r="J17" i="3"/>
  <c r="J44" i="3"/>
  <c r="J46" i="3"/>
  <c r="J47" i="3"/>
  <c r="J49" i="3"/>
  <c r="D28" i="5" l="1"/>
  <c r="D28" i="6"/>
  <c r="D28" i="7"/>
  <c r="D28" i="8"/>
  <c r="D28" i="9"/>
  <c r="D28" i="10"/>
  <c r="D28" i="11"/>
  <c r="D28" i="12"/>
  <c r="D28" i="13"/>
  <c r="D28" i="14"/>
  <c r="D28" i="15"/>
  <c r="D28" i="16"/>
  <c r="D28" i="17"/>
  <c r="D28" i="18"/>
  <c r="D28" i="19"/>
  <c r="D28" i="20"/>
  <c r="D28" i="21"/>
  <c r="D28" i="22"/>
  <c r="D28" i="23"/>
  <c r="D28" i="24"/>
  <c r="D28" i="25"/>
  <c r="D28" i="26"/>
  <c r="D28" i="27"/>
  <c r="D28" i="35"/>
  <c r="D28" i="28"/>
  <c r="D28" i="29"/>
  <c r="D28" i="30"/>
  <c r="D28" i="31"/>
  <c r="D28" i="32"/>
  <c r="D28" i="33"/>
  <c r="D28" i="34"/>
  <c r="D28" i="36"/>
  <c r="D28" i="4"/>
  <c r="D39" i="34" l="1"/>
  <c r="D40" i="34"/>
  <c r="D42" i="34"/>
  <c r="D41" i="34"/>
  <c r="D15" i="25"/>
  <c r="D47" i="25" s="1"/>
  <c r="D15" i="17"/>
  <c r="D47" i="17" s="1"/>
  <c r="D15" i="9"/>
  <c r="D47" i="9" s="1"/>
  <c r="D42" i="33"/>
  <c r="D40" i="33"/>
  <c r="D39" i="33"/>
  <c r="D41" i="33"/>
  <c r="D41" i="26"/>
  <c r="D40" i="26"/>
  <c r="D39" i="26"/>
  <c r="D42" i="26"/>
  <c r="D40" i="18"/>
  <c r="D39" i="18"/>
  <c r="D42" i="18"/>
  <c r="D41" i="18"/>
  <c r="D42" i="10"/>
  <c r="D41" i="10"/>
  <c r="D40" i="10"/>
  <c r="D39" i="10"/>
  <c r="D41" i="11"/>
  <c r="D42" i="11"/>
  <c r="D39" i="11"/>
  <c r="D40" i="11"/>
  <c r="D15" i="31"/>
  <c r="D47" i="31" s="1"/>
  <c r="D15" i="24"/>
  <c r="D47" i="24" s="1"/>
  <c r="D15" i="16"/>
  <c r="D47" i="16" s="1"/>
  <c r="D15" i="8"/>
  <c r="D47" i="8" s="1"/>
  <c r="D39" i="32"/>
  <c r="D47" i="32"/>
  <c r="D40" i="32"/>
  <c r="D42" i="32"/>
  <c r="D41" i="32"/>
  <c r="D39" i="25"/>
  <c r="D41" i="25"/>
  <c r="D40" i="25"/>
  <c r="D42" i="25"/>
  <c r="D40" i="17"/>
  <c r="D42" i="17"/>
  <c r="D39" i="17"/>
  <c r="D41" i="17"/>
  <c r="D42" i="9"/>
  <c r="D41" i="9"/>
  <c r="D39" i="9"/>
  <c r="D40" i="9"/>
  <c r="D41" i="19"/>
  <c r="D40" i="19"/>
  <c r="D39" i="19"/>
  <c r="D42" i="19"/>
  <c r="D15" i="30"/>
  <c r="D47" i="30" s="1"/>
  <c r="D15" i="23"/>
  <c r="D47" i="23" s="1"/>
  <c r="D15" i="15"/>
  <c r="D47" i="15" s="1"/>
  <c r="D15" i="7"/>
  <c r="D47" i="7" s="1"/>
  <c r="D39" i="31"/>
  <c r="D42" i="31"/>
  <c r="D40" i="31"/>
  <c r="D41" i="31"/>
  <c r="D41" i="24"/>
  <c r="D42" i="24"/>
  <c r="D40" i="24"/>
  <c r="D39" i="24"/>
  <c r="D40" i="16"/>
  <c r="D41" i="16"/>
  <c r="D42" i="16"/>
  <c r="D39" i="16"/>
  <c r="D42" i="8"/>
  <c r="D40" i="8"/>
  <c r="D41" i="8"/>
  <c r="D39" i="8"/>
  <c r="D39" i="27"/>
  <c r="D40" i="27"/>
  <c r="D42" i="27"/>
  <c r="D41" i="27"/>
  <c r="D15" i="29"/>
  <c r="D15" i="22"/>
  <c r="D47" i="22" s="1"/>
  <c r="D15" i="14"/>
  <c r="D47" i="14" s="1"/>
  <c r="D15" i="6"/>
  <c r="D47" i="6" s="1"/>
  <c r="D40" i="30"/>
  <c r="D41" i="30"/>
  <c r="D39" i="30"/>
  <c r="D42" i="30"/>
  <c r="D40" i="23"/>
  <c r="D39" i="23"/>
  <c r="D41" i="23"/>
  <c r="D42" i="23"/>
  <c r="D40" i="15"/>
  <c r="D42" i="15"/>
  <c r="D41" i="15"/>
  <c r="D39" i="15"/>
  <c r="D40" i="7"/>
  <c r="D42" i="7"/>
  <c r="D41" i="7"/>
  <c r="D39" i="7"/>
  <c r="D15" i="13"/>
  <c r="D47" i="13" s="1"/>
  <c r="D41" i="29"/>
  <c r="D42" i="29"/>
  <c r="D39" i="29"/>
  <c r="D40" i="29"/>
  <c r="D39" i="22"/>
  <c r="D41" i="22"/>
  <c r="D42" i="22"/>
  <c r="D40" i="22"/>
  <c r="D39" i="14"/>
  <c r="D42" i="14"/>
  <c r="D41" i="14"/>
  <c r="D40" i="14"/>
  <c r="D40" i="6"/>
  <c r="D42" i="6"/>
  <c r="D39" i="6"/>
  <c r="D41" i="6"/>
  <c r="D15" i="26"/>
  <c r="D15" i="18"/>
  <c r="D47" i="18" s="1"/>
  <c r="D15" i="10"/>
  <c r="D47" i="10" s="1"/>
  <c r="D15" i="28"/>
  <c r="D47" i="28" s="1"/>
  <c r="D15" i="5"/>
  <c r="D15" i="36"/>
  <c r="D47" i="36" s="1"/>
  <c r="D15" i="35"/>
  <c r="D47" i="35" s="1"/>
  <c r="D15" i="20"/>
  <c r="D47" i="20" s="1"/>
  <c r="D15" i="12"/>
  <c r="D47" i="12" s="1"/>
  <c r="D41" i="4"/>
  <c r="D42" i="4"/>
  <c r="D28" i="3"/>
  <c r="D39" i="4"/>
  <c r="D47" i="4"/>
  <c r="D40" i="4"/>
  <c r="D40" i="28"/>
  <c r="D42" i="28"/>
  <c r="D39" i="28"/>
  <c r="D41" i="28"/>
  <c r="D41" i="21"/>
  <c r="D40" i="21"/>
  <c r="D42" i="21"/>
  <c r="D39" i="21"/>
  <c r="D40" i="13"/>
  <c r="D42" i="13"/>
  <c r="D39" i="13"/>
  <c r="D41" i="13"/>
  <c r="D39" i="5"/>
  <c r="D40" i="5"/>
  <c r="D41" i="5"/>
  <c r="D42" i="5"/>
  <c r="D15" i="33"/>
  <c r="D15" i="21"/>
  <c r="D47" i="21" s="1"/>
  <c r="D15" i="34"/>
  <c r="D15" i="27"/>
  <c r="D15" i="19"/>
  <c r="D47" i="19" s="1"/>
  <c r="D15" i="11"/>
  <c r="D41" i="36"/>
  <c r="D42" i="36"/>
  <c r="D40" i="36"/>
  <c r="D39" i="36"/>
  <c r="D39" i="35"/>
  <c r="D42" i="35"/>
  <c r="D41" i="35"/>
  <c r="D40" i="35"/>
  <c r="D40" i="20"/>
  <c r="D41" i="20"/>
  <c r="D39" i="20"/>
  <c r="D42" i="20"/>
  <c r="D42" i="12"/>
  <c r="D40" i="12"/>
  <c r="D39" i="12"/>
  <c r="D41" i="12"/>
  <c r="D50" i="12" l="1"/>
  <c r="D43" i="12"/>
  <c r="D48" i="9"/>
  <c r="D43" i="17"/>
  <c r="D50" i="17"/>
  <c r="D46" i="25"/>
  <c r="D49" i="11"/>
  <c r="D49" i="18"/>
  <c r="D48" i="35"/>
  <c r="D46" i="5"/>
  <c r="D46" i="28"/>
  <c r="D48" i="6"/>
  <c r="D46" i="29"/>
  <c r="D46" i="7"/>
  <c r="D50" i="15"/>
  <c r="D43" i="15"/>
  <c r="D50" i="16"/>
  <c r="D43" i="16"/>
  <c r="D49" i="24"/>
  <c r="D23" i="7"/>
  <c r="D9" i="7"/>
  <c r="D17" i="7"/>
  <c r="D12" i="7"/>
  <c r="D10" i="7"/>
  <c r="D49" i="26"/>
  <c r="D9" i="9"/>
  <c r="D23" i="9"/>
  <c r="D10" i="9"/>
  <c r="D17" i="9"/>
  <c r="D12" i="9"/>
  <c r="D48" i="5"/>
  <c r="D17" i="5"/>
  <c r="D23" i="5"/>
  <c r="D12" i="5"/>
  <c r="D9" i="5"/>
  <c r="D10" i="5"/>
  <c r="D15" i="3"/>
  <c r="D49" i="15"/>
  <c r="D43" i="24"/>
  <c r="D50" i="24"/>
  <c r="D48" i="26"/>
  <c r="D43" i="36"/>
  <c r="D50" i="36"/>
  <c r="D9" i="27"/>
  <c r="D17" i="27"/>
  <c r="D12" i="27"/>
  <c r="D10" i="27"/>
  <c r="D23" i="27"/>
  <c r="D17" i="33"/>
  <c r="D23" i="33"/>
  <c r="D10" i="33"/>
  <c r="D12" i="33"/>
  <c r="D9" i="33"/>
  <c r="D47" i="5"/>
  <c r="D46" i="21"/>
  <c r="D50" i="28"/>
  <c r="D43" i="28"/>
  <c r="D50" i="4"/>
  <c r="D40" i="3"/>
  <c r="D43" i="4"/>
  <c r="D10" i="35"/>
  <c r="D17" i="35"/>
  <c r="D12" i="35"/>
  <c r="D9" i="35"/>
  <c r="D23" i="35"/>
  <c r="D17" i="28"/>
  <c r="D12" i="28"/>
  <c r="D9" i="28"/>
  <c r="D23" i="28"/>
  <c r="D10" i="28"/>
  <c r="D9" i="26"/>
  <c r="D10" i="26"/>
  <c r="D12" i="26"/>
  <c r="D17" i="26"/>
  <c r="D23" i="26"/>
  <c r="D48" i="22"/>
  <c r="D50" i="29"/>
  <c r="D43" i="29"/>
  <c r="D49" i="7"/>
  <c r="D48" i="15"/>
  <c r="D23" i="14"/>
  <c r="D9" i="14"/>
  <c r="D10" i="14"/>
  <c r="D12" i="14"/>
  <c r="D17" i="14"/>
  <c r="D46" i="8"/>
  <c r="D49" i="16"/>
  <c r="D50" i="19"/>
  <c r="D43" i="19"/>
  <c r="D46" i="9"/>
  <c r="D48" i="17"/>
  <c r="D49" i="32"/>
  <c r="D17" i="16"/>
  <c r="D12" i="16"/>
  <c r="D23" i="16"/>
  <c r="D10" i="16"/>
  <c r="D9" i="16"/>
  <c r="D46" i="10"/>
  <c r="D43" i="18"/>
  <c r="D50" i="18"/>
  <c r="D47" i="26"/>
  <c r="D48" i="36"/>
  <c r="D17" i="29"/>
  <c r="D10" i="29"/>
  <c r="D23" i="29"/>
  <c r="D12" i="29"/>
  <c r="D9" i="29"/>
  <c r="D50" i="20"/>
  <c r="D43" i="20"/>
  <c r="D49" i="35"/>
  <c r="D49" i="36"/>
  <c r="D50" i="21"/>
  <c r="D43" i="21"/>
  <c r="D39" i="3"/>
  <c r="D49" i="4"/>
  <c r="D43" i="22"/>
  <c r="D50" i="22"/>
  <c r="D49" i="29"/>
  <c r="D50" i="7"/>
  <c r="D43" i="7"/>
  <c r="D50" i="30"/>
  <c r="D43" i="30"/>
  <c r="D49" i="8"/>
  <c r="D23" i="15"/>
  <c r="D9" i="15"/>
  <c r="D10" i="15"/>
  <c r="D12" i="15"/>
  <c r="D17" i="15"/>
  <c r="D46" i="19"/>
  <c r="D49" i="9"/>
  <c r="D50" i="32"/>
  <c r="D43" i="32"/>
  <c r="D46" i="18"/>
  <c r="D49" i="34"/>
  <c r="D48" i="29"/>
  <c r="D48" i="23"/>
  <c r="D23" i="31"/>
  <c r="D12" i="31"/>
  <c r="D17" i="31"/>
  <c r="D9" i="31"/>
  <c r="D10" i="31"/>
  <c r="D50" i="33"/>
  <c r="D43" i="33"/>
  <c r="D50" i="35"/>
  <c r="D43" i="35"/>
  <c r="D12" i="11"/>
  <c r="D23" i="11"/>
  <c r="D17" i="11"/>
  <c r="D10" i="11"/>
  <c r="D9" i="11"/>
  <c r="D48" i="28"/>
  <c r="D17" i="12"/>
  <c r="D9" i="12"/>
  <c r="D23" i="12"/>
  <c r="D12" i="12"/>
  <c r="D10" i="12"/>
  <c r="D9" i="10"/>
  <c r="D10" i="10"/>
  <c r="D12" i="10"/>
  <c r="D23" i="10"/>
  <c r="D17" i="10"/>
  <c r="D48" i="14"/>
  <c r="D49" i="22"/>
  <c r="D47" i="29"/>
  <c r="D48" i="7"/>
  <c r="D46" i="30"/>
  <c r="D49" i="27"/>
  <c r="D48" i="8"/>
  <c r="D48" i="16"/>
  <c r="D49" i="31"/>
  <c r="D48" i="19"/>
  <c r="D50" i="9"/>
  <c r="D43" i="9"/>
  <c r="D48" i="32"/>
  <c r="D48" i="11"/>
  <c r="D48" i="10"/>
  <c r="D48" i="18"/>
  <c r="D49" i="33"/>
  <c r="D10" i="17"/>
  <c r="D23" i="17"/>
  <c r="D9" i="17"/>
  <c r="D12" i="17"/>
  <c r="D17" i="17"/>
  <c r="D50" i="34"/>
  <c r="D43" i="34"/>
  <c r="D49" i="12"/>
  <c r="D23" i="34"/>
  <c r="D17" i="34"/>
  <c r="D12" i="34"/>
  <c r="D9" i="34"/>
  <c r="D10" i="34"/>
  <c r="D48" i="21"/>
  <c r="D12" i="36"/>
  <c r="D23" i="36"/>
  <c r="D10" i="36"/>
  <c r="D17" i="36"/>
  <c r="D9" i="36"/>
  <c r="D49" i="14"/>
  <c r="D23" i="13"/>
  <c r="D12" i="13"/>
  <c r="D10" i="13"/>
  <c r="D17" i="13"/>
  <c r="D9" i="13"/>
  <c r="D50" i="23"/>
  <c r="D43" i="23"/>
  <c r="D49" i="30"/>
  <c r="D12" i="22"/>
  <c r="D9" i="22"/>
  <c r="D10" i="22"/>
  <c r="D17" i="22"/>
  <c r="D23" i="22"/>
  <c r="D50" i="27"/>
  <c r="D43" i="27"/>
  <c r="D48" i="31"/>
  <c r="D9" i="23"/>
  <c r="D12" i="23"/>
  <c r="D23" i="23"/>
  <c r="D17" i="23"/>
  <c r="D10" i="23"/>
  <c r="D43" i="25"/>
  <c r="D50" i="25"/>
  <c r="D23" i="24"/>
  <c r="D9" i="24"/>
  <c r="D17" i="24"/>
  <c r="D10" i="24"/>
  <c r="D12" i="24"/>
  <c r="D47" i="11"/>
  <c r="D49" i="10"/>
  <c r="D46" i="33"/>
  <c r="D48" i="34"/>
  <c r="D12" i="21"/>
  <c r="D23" i="21"/>
  <c r="D9" i="21"/>
  <c r="D17" i="21"/>
  <c r="D10" i="21"/>
  <c r="D49" i="28"/>
  <c r="D50" i="6"/>
  <c r="D43" i="6"/>
  <c r="D46" i="27"/>
  <c r="D49" i="13"/>
  <c r="D46" i="12"/>
  <c r="D49" i="20"/>
  <c r="D50" i="5"/>
  <c r="D43" i="5"/>
  <c r="D46" i="13"/>
  <c r="D49" i="21"/>
  <c r="D48" i="4"/>
  <c r="D38" i="3"/>
  <c r="D49" i="6"/>
  <c r="D46" i="22"/>
  <c r="D46" i="15"/>
  <c r="D49" i="23"/>
  <c r="D48" i="30"/>
  <c r="D48" i="27"/>
  <c r="D50" i="8"/>
  <c r="D43" i="8"/>
  <c r="D46" i="24"/>
  <c r="D50" i="31"/>
  <c r="D43" i="31"/>
  <c r="D49" i="19"/>
  <c r="D49" i="17"/>
  <c r="D48" i="25"/>
  <c r="D46" i="32"/>
  <c r="D46" i="11"/>
  <c r="D50" i="10"/>
  <c r="D43" i="10"/>
  <c r="D50" i="26"/>
  <c r="D43" i="26"/>
  <c r="D47" i="33"/>
  <c r="D46" i="34"/>
  <c r="D48" i="13"/>
  <c r="D46" i="4"/>
  <c r="D37" i="3"/>
  <c r="D46" i="14"/>
  <c r="D46" i="16"/>
  <c r="D46" i="20"/>
  <c r="D46" i="35"/>
  <c r="D48" i="12"/>
  <c r="D48" i="20"/>
  <c r="D46" i="36"/>
  <c r="D9" i="19"/>
  <c r="D12" i="19"/>
  <c r="D17" i="19"/>
  <c r="D10" i="19"/>
  <c r="D23" i="19"/>
  <c r="D49" i="5"/>
  <c r="D50" i="13"/>
  <c r="D43" i="13"/>
  <c r="D10" i="20"/>
  <c r="D17" i="20"/>
  <c r="D9" i="20"/>
  <c r="D12" i="20"/>
  <c r="D23" i="20"/>
  <c r="D9" i="18"/>
  <c r="D23" i="18"/>
  <c r="D12" i="18"/>
  <c r="D10" i="18"/>
  <c r="D17" i="18"/>
  <c r="D46" i="6"/>
  <c r="D50" i="14"/>
  <c r="D43" i="14"/>
  <c r="D46" i="23"/>
  <c r="D23" i="6"/>
  <c r="D17" i="6"/>
  <c r="D10" i="6"/>
  <c r="D9" i="6"/>
  <c r="D12" i="6"/>
  <c r="D47" i="27"/>
  <c r="D48" i="24"/>
  <c r="D46" i="31"/>
  <c r="D23" i="30"/>
  <c r="D17" i="30"/>
  <c r="D9" i="30"/>
  <c r="D10" i="30"/>
  <c r="D12" i="30"/>
  <c r="D46" i="17"/>
  <c r="D49" i="25"/>
  <c r="D17" i="8"/>
  <c r="D23" i="8"/>
  <c r="D10" i="8"/>
  <c r="D12" i="8"/>
  <c r="D9" i="8"/>
  <c r="D43" i="11"/>
  <c r="D50" i="11"/>
  <c r="D46" i="26"/>
  <c r="D48" i="33"/>
  <c r="D17" i="25"/>
  <c r="D10" i="25"/>
  <c r="D9" i="25"/>
  <c r="D23" i="25"/>
  <c r="D12" i="25"/>
  <c r="D47" i="34"/>
  <c r="D45" i="3" l="1"/>
  <c r="V12" i="37" s="1"/>
  <c r="AF12" i="37" s="1"/>
  <c r="D9" i="3"/>
  <c r="D44" i="3"/>
  <c r="D47" i="3"/>
  <c r="D46" i="3"/>
  <c r="V14" i="37" s="1"/>
  <c r="AF14" i="37" s="1"/>
  <c r="D51" i="22"/>
  <c r="D51" i="23"/>
  <c r="D51" i="33"/>
  <c r="D51" i="7"/>
  <c r="D51" i="15"/>
  <c r="D51" i="21"/>
  <c r="D51" i="6"/>
  <c r="D51" i="28"/>
  <c r="D51" i="29"/>
  <c r="D51" i="24"/>
  <c r="D51" i="16"/>
  <c r="D51" i="25"/>
  <c r="D51" i="31"/>
  <c r="D51" i="18"/>
  <c r="D51" i="19"/>
  <c r="D17" i="3"/>
  <c r="D23" i="3"/>
  <c r="D12" i="3"/>
  <c r="D10" i="3"/>
  <c r="V10" i="37" s="1"/>
  <c r="AF10" i="37" s="1"/>
  <c r="D51" i="17"/>
  <c r="D51" i="14"/>
  <c r="D51" i="34"/>
  <c r="D51" i="35"/>
  <c r="D51" i="32"/>
  <c r="D51" i="30"/>
  <c r="D51" i="13"/>
  <c r="D51" i="5"/>
  <c r="D51" i="9"/>
  <c r="D48" i="3"/>
  <c r="D42" i="3"/>
  <c r="D51" i="10"/>
  <c r="D51" i="8"/>
  <c r="D51" i="26"/>
  <c r="D51" i="36"/>
  <c r="D51" i="12"/>
  <c r="D51" i="11"/>
  <c r="D51" i="27"/>
  <c r="D51" i="20"/>
  <c r="D51" i="4"/>
  <c r="D49" i="3" l="1"/>
  <c r="E28" i="5" l="1"/>
  <c r="E28" i="6"/>
  <c r="E28" i="7"/>
  <c r="E28" i="8"/>
  <c r="E28" i="9"/>
  <c r="E28" i="10"/>
  <c r="E28" i="11"/>
  <c r="E28" i="12"/>
  <c r="E28" i="13"/>
  <c r="E28" i="14"/>
  <c r="E28" i="15"/>
  <c r="E28" i="16"/>
  <c r="E28" i="17"/>
  <c r="E28" i="18"/>
  <c r="E28" i="19"/>
  <c r="E28" i="20"/>
  <c r="E28" i="21"/>
  <c r="E28" i="22"/>
  <c r="E28" i="23"/>
  <c r="E28" i="24"/>
  <c r="E28" i="25"/>
  <c r="E28" i="26"/>
  <c r="E28" i="27"/>
  <c r="E28" i="35"/>
  <c r="E28" i="28"/>
  <c r="E28" i="29"/>
  <c r="E28" i="30"/>
  <c r="E28" i="31"/>
  <c r="E28" i="32"/>
  <c r="E28" i="33"/>
  <c r="E28" i="34"/>
  <c r="E28" i="36"/>
  <c r="E28" i="4"/>
  <c r="E47" i="34" l="1"/>
  <c r="E40" i="34"/>
  <c r="E39" i="34"/>
  <c r="E41" i="34"/>
  <c r="E42" i="34"/>
  <c r="E47" i="27"/>
  <c r="E42" i="27"/>
  <c r="E39" i="27"/>
  <c r="E41" i="27"/>
  <c r="E40" i="27"/>
  <c r="E40" i="19"/>
  <c r="E42" i="19"/>
  <c r="E39" i="19"/>
  <c r="E41" i="19"/>
  <c r="E47" i="19"/>
  <c r="E40" i="11"/>
  <c r="E42" i="11"/>
  <c r="E39" i="11"/>
  <c r="E41" i="11"/>
  <c r="E47" i="11"/>
  <c r="E47" i="33"/>
  <c r="E39" i="33"/>
  <c r="E40" i="33"/>
  <c r="E41" i="33"/>
  <c r="E42" i="33"/>
  <c r="E41" i="26"/>
  <c r="E39" i="26"/>
  <c r="E47" i="26"/>
  <c r="E40" i="26"/>
  <c r="E42" i="26"/>
  <c r="E39" i="18"/>
  <c r="E41" i="18"/>
  <c r="E42" i="18"/>
  <c r="E47" i="18"/>
  <c r="E40" i="18"/>
  <c r="E41" i="10"/>
  <c r="E42" i="10"/>
  <c r="E39" i="10"/>
  <c r="E40" i="10"/>
  <c r="E47" i="10"/>
  <c r="E40" i="32"/>
  <c r="E41" i="32"/>
  <c r="E39" i="32"/>
  <c r="E42" i="32"/>
  <c r="E47" i="32"/>
  <c r="E47" i="25"/>
  <c r="E40" i="25"/>
  <c r="E39" i="25"/>
  <c r="E41" i="25"/>
  <c r="E42" i="25"/>
  <c r="E40" i="17"/>
  <c r="E47" i="17"/>
  <c r="E39" i="17"/>
  <c r="E41" i="17"/>
  <c r="E42" i="17"/>
  <c r="E41" i="9"/>
  <c r="E40" i="9"/>
  <c r="E39" i="9"/>
  <c r="E42" i="9"/>
  <c r="E47" i="9"/>
  <c r="E47" i="31"/>
  <c r="E41" i="31"/>
  <c r="E39" i="31"/>
  <c r="E40" i="31"/>
  <c r="E42" i="31"/>
  <c r="E40" i="24"/>
  <c r="E42" i="24"/>
  <c r="E39" i="24"/>
  <c r="E41" i="24"/>
  <c r="E47" i="24"/>
  <c r="E39" i="16"/>
  <c r="E40" i="16"/>
  <c r="E41" i="16"/>
  <c r="E42" i="16"/>
  <c r="E47" i="16"/>
  <c r="E40" i="8"/>
  <c r="E47" i="8"/>
  <c r="E42" i="8"/>
  <c r="E39" i="8"/>
  <c r="E41" i="8"/>
  <c r="E39" i="30"/>
  <c r="E42" i="30"/>
  <c r="E47" i="30"/>
  <c r="E40" i="30"/>
  <c r="E41" i="30"/>
  <c r="E42" i="23"/>
  <c r="E40" i="23"/>
  <c r="E47" i="23"/>
  <c r="E41" i="23"/>
  <c r="E39" i="23"/>
  <c r="E47" i="15"/>
  <c r="E40" i="15"/>
  <c r="E39" i="15"/>
  <c r="E42" i="15"/>
  <c r="E41" i="15"/>
  <c r="E47" i="7"/>
  <c r="E39" i="7"/>
  <c r="E40" i="7"/>
  <c r="E41" i="7"/>
  <c r="E42" i="7"/>
  <c r="E39" i="29"/>
  <c r="E42" i="29"/>
  <c r="E40" i="29"/>
  <c r="E47" i="29"/>
  <c r="E41" i="29"/>
  <c r="E39" i="22"/>
  <c r="E47" i="22"/>
  <c r="E41" i="22"/>
  <c r="E42" i="22"/>
  <c r="E40" i="22"/>
  <c r="E42" i="14"/>
  <c r="E41" i="14"/>
  <c r="E40" i="14"/>
  <c r="E39" i="14"/>
  <c r="E47" i="14"/>
  <c r="E42" i="6"/>
  <c r="E40" i="6"/>
  <c r="E39" i="6"/>
  <c r="E41" i="6"/>
  <c r="E47" i="6"/>
  <c r="E42" i="4"/>
  <c r="E39" i="4"/>
  <c r="E47" i="4"/>
  <c r="E28" i="3"/>
  <c r="E45" i="3" s="1"/>
  <c r="W12" i="37" s="1"/>
  <c r="E40" i="4"/>
  <c r="E41" i="4"/>
  <c r="E39" i="28"/>
  <c r="E42" i="28"/>
  <c r="E47" i="28"/>
  <c r="E40" i="28"/>
  <c r="E41" i="28"/>
  <c r="E39" i="21"/>
  <c r="E40" i="21"/>
  <c r="E41" i="21"/>
  <c r="E42" i="21"/>
  <c r="E47" i="21"/>
  <c r="E39" i="13"/>
  <c r="E41" i="13"/>
  <c r="E47" i="13"/>
  <c r="E40" i="13"/>
  <c r="E42" i="13"/>
  <c r="E40" i="5"/>
  <c r="E42" i="5"/>
  <c r="E47" i="5"/>
  <c r="E41" i="5"/>
  <c r="E39" i="5"/>
  <c r="E40" i="36"/>
  <c r="E41" i="36"/>
  <c r="E47" i="36"/>
  <c r="E39" i="36"/>
  <c r="E42" i="36"/>
  <c r="E39" i="35"/>
  <c r="E41" i="35"/>
  <c r="E47" i="35"/>
  <c r="E42" i="35"/>
  <c r="E40" i="35"/>
  <c r="E41" i="20"/>
  <c r="E40" i="20"/>
  <c r="E47" i="20"/>
  <c r="E42" i="20"/>
  <c r="E39" i="20"/>
  <c r="E41" i="12"/>
  <c r="E47" i="12"/>
  <c r="E42" i="12"/>
  <c r="E40" i="12"/>
  <c r="E39" i="12"/>
  <c r="E46" i="20" l="1"/>
  <c r="E48" i="36"/>
  <c r="E50" i="13"/>
  <c r="E43" i="13"/>
  <c r="E49" i="21"/>
  <c r="E46" i="28"/>
  <c r="E46" i="14"/>
  <c r="E50" i="15"/>
  <c r="E43" i="15"/>
  <c r="E48" i="23"/>
  <c r="E50" i="16"/>
  <c r="E43" i="16"/>
  <c r="E50" i="24"/>
  <c r="E43" i="24"/>
  <c r="E49" i="17"/>
  <c r="E48" i="25"/>
  <c r="E46" i="26"/>
  <c r="E49" i="19"/>
  <c r="E50" i="27"/>
  <c r="E43" i="27"/>
  <c r="E43" i="20"/>
  <c r="E50" i="20"/>
  <c r="E49" i="35"/>
  <c r="E48" i="13"/>
  <c r="E48" i="21"/>
  <c r="E48" i="14"/>
  <c r="E46" i="22"/>
  <c r="E50" i="7"/>
  <c r="E43" i="7"/>
  <c r="E46" i="15"/>
  <c r="E50" i="23"/>
  <c r="E43" i="23"/>
  <c r="E49" i="8"/>
  <c r="E49" i="16"/>
  <c r="E48" i="24"/>
  <c r="E46" i="17"/>
  <c r="E50" i="18"/>
  <c r="E43" i="18"/>
  <c r="E49" i="26"/>
  <c r="E46" i="19"/>
  <c r="E46" i="12"/>
  <c r="E46" i="35"/>
  <c r="E46" i="5"/>
  <c r="E46" i="21"/>
  <c r="E49" i="4"/>
  <c r="E39" i="3"/>
  <c r="E47" i="3" s="1"/>
  <c r="E49" i="6"/>
  <c r="E49" i="14"/>
  <c r="E49" i="7"/>
  <c r="E48" i="15"/>
  <c r="E46" i="8"/>
  <c r="E48" i="16"/>
  <c r="E50" i="9"/>
  <c r="E43" i="9"/>
  <c r="E48" i="10"/>
  <c r="E49" i="18"/>
  <c r="E49" i="11"/>
  <c r="E50" i="19"/>
  <c r="E43" i="19"/>
  <c r="E48" i="12"/>
  <c r="E48" i="20"/>
  <c r="E49" i="5"/>
  <c r="E49" i="13"/>
  <c r="E48" i="4"/>
  <c r="E38" i="3"/>
  <c r="E46" i="3" s="1"/>
  <c r="W14" i="37" s="1"/>
  <c r="E46" i="6"/>
  <c r="E50" i="14"/>
  <c r="E43" i="14"/>
  <c r="E49" i="29"/>
  <c r="E48" i="7"/>
  <c r="E49" i="30"/>
  <c r="E50" i="8"/>
  <c r="E43" i="8"/>
  <c r="E46" i="16"/>
  <c r="E50" i="31"/>
  <c r="E43" i="31"/>
  <c r="E46" i="9"/>
  <c r="E48" i="17"/>
  <c r="E46" i="10"/>
  <c r="E46" i="18"/>
  <c r="E50" i="33"/>
  <c r="E43" i="33"/>
  <c r="E46" i="11"/>
  <c r="E48" i="19"/>
  <c r="E50" i="34"/>
  <c r="E43" i="34"/>
  <c r="E43" i="12"/>
  <c r="E50" i="12"/>
  <c r="E49" i="20"/>
  <c r="E50" i="36"/>
  <c r="E43" i="36"/>
  <c r="E46" i="13"/>
  <c r="E49" i="28"/>
  <c r="E48" i="6"/>
  <c r="E46" i="7"/>
  <c r="E48" i="30"/>
  <c r="E48" i="31"/>
  <c r="E48" i="9"/>
  <c r="E50" i="32"/>
  <c r="E43" i="32"/>
  <c r="E50" i="10"/>
  <c r="E43" i="10"/>
  <c r="E49" i="33"/>
  <c r="E50" i="11"/>
  <c r="E43" i="11"/>
  <c r="E49" i="34"/>
  <c r="E46" i="36"/>
  <c r="E50" i="5"/>
  <c r="E43" i="5"/>
  <c r="E48" i="28"/>
  <c r="E50" i="6"/>
  <c r="E43" i="6"/>
  <c r="E48" i="22"/>
  <c r="E48" i="29"/>
  <c r="E46" i="23"/>
  <c r="E48" i="8"/>
  <c r="E46" i="31"/>
  <c r="E49" i="9"/>
  <c r="E50" i="25"/>
  <c r="E43" i="25"/>
  <c r="E46" i="32"/>
  <c r="E49" i="10"/>
  <c r="E50" i="26"/>
  <c r="E43" i="26"/>
  <c r="E48" i="33"/>
  <c r="E48" i="11"/>
  <c r="E48" i="27"/>
  <c r="E46" i="34"/>
  <c r="E49" i="12"/>
  <c r="E48" i="35"/>
  <c r="E48" i="5"/>
  <c r="E37" i="3"/>
  <c r="E44" i="3" s="1"/>
  <c r="E46" i="4"/>
  <c r="E50" i="22"/>
  <c r="E43" i="22"/>
  <c r="E50" i="29"/>
  <c r="E43" i="29"/>
  <c r="E49" i="23"/>
  <c r="E43" i="30"/>
  <c r="E50" i="30"/>
  <c r="E49" i="24"/>
  <c r="E49" i="31"/>
  <c r="E49" i="25"/>
  <c r="E49" i="32"/>
  <c r="E48" i="26"/>
  <c r="E46" i="33"/>
  <c r="E49" i="27"/>
  <c r="E48" i="34"/>
  <c r="E50" i="35"/>
  <c r="E43" i="35"/>
  <c r="E49" i="36"/>
  <c r="E50" i="21"/>
  <c r="E43" i="21"/>
  <c r="E50" i="28"/>
  <c r="E43" i="28"/>
  <c r="E43" i="4"/>
  <c r="E40" i="3"/>
  <c r="E50" i="4"/>
  <c r="E49" i="22"/>
  <c r="E46" i="29"/>
  <c r="E49" i="15"/>
  <c r="E46" i="30"/>
  <c r="E46" i="24"/>
  <c r="E50" i="17"/>
  <c r="E43" i="17"/>
  <c r="E46" i="25"/>
  <c r="E48" i="32"/>
  <c r="E48" i="18"/>
  <c r="E46" i="27"/>
  <c r="E51" i="4" l="1"/>
  <c r="E51" i="29"/>
  <c r="E51" i="25"/>
  <c r="E51" i="10"/>
  <c r="E51" i="11"/>
  <c r="E51" i="26"/>
  <c r="E51" i="28"/>
  <c r="E51" i="30"/>
  <c r="E51" i="12"/>
  <c r="E51" i="19"/>
  <c r="E51" i="27"/>
  <c r="E51" i="13"/>
  <c r="E51" i="22"/>
  <c r="E51" i="32"/>
  <c r="E51" i="33"/>
  <c r="E51" i="8"/>
  <c r="E51" i="18"/>
  <c r="E51" i="7"/>
  <c r="E51" i="24"/>
  <c r="E51" i="35"/>
  <c r="E51" i="36"/>
  <c r="E51" i="34"/>
  <c r="E51" i="14"/>
  <c r="E51" i="17"/>
  <c r="E51" i="21"/>
  <c r="E51" i="15"/>
  <c r="E51" i="5"/>
  <c r="E51" i="31"/>
  <c r="E51" i="23"/>
  <c r="E51" i="20"/>
  <c r="E51" i="16"/>
  <c r="E42" i="3"/>
  <c r="E49" i="3" s="1"/>
  <c r="E48" i="3"/>
  <c r="E51" i="6"/>
  <c r="E51" i="9"/>
  <c r="F21" i="5" l="1"/>
  <c r="F21" i="6"/>
  <c r="F21" i="7"/>
  <c r="F21" i="8"/>
  <c r="F21" i="9"/>
  <c r="F21" i="10"/>
  <c r="F21" i="11"/>
  <c r="F21" i="12"/>
  <c r="F21" i="13"/>
  <c r="F21" i="14"/>
  <c r="F21" i="15"/>
  <c r="F21" i="16"/>
  <c r="F21" i="17"/>
  <c r="F21" i="18"/>
  <c r="F21" i="19"/>
  <c r="F21" i="20"/>
  <c r="F21" i="21"/>
  <c r="F21" i="22"/>
  <c r="F21" i="23"/>
  <c r="F21" i="24"/>
  <c r="F21" i="25"/>
  <c r="F21" i="26"/>
  <c r="F21" i="27"/>
  <c r="F21" i="35"/>
  <c r="F21" i="28"/>
  <c r="F21" i="29"/>
  <c r="F21" i="30"/>
  <c r="F21" i="31"/>
  <c r="F21" i="32"/>
  <c r="F21" i="33"/>
  <c r="F21" i="34"/>
  <c r="F21" i="36"/>
  <c r="F21" i="4"/>
  <c r="F15" i="4"/>
  <c r="N21" i="33" l="1"/>
  <c r="N21" i="26"/>
  <c r="N21" i="18"/>
  <c r="N21" i="10"/>
  <c r="N21" i="9"/>
  <c r="N21" i="31"/>
  <c r="N21" i="24"/>
  <c r="N21" i="16"/>
  <c r="N21" i="8"/>
  <c r="N21" i="25"/>
  <c r="N21" i="23"/>
  <c r="N21" i="15"/>
  <c r="N21" i="7"/>
  <c r="F10" i="4"/>
  <c r="F12" i="4"/>
  <c r="F17" i="4"/>
  <c r="F9" i="4"/>
  <c r="N15" i="4"/>
  <c r="N21" i="29"/>
  <c r="N21" i="22"/>
  <c r="N21" i="14"/>
  <c r="N21" i="6"/>
  <c r="N21" i="32"/>
  <c r="F23" i="4"/>
  <c r="F21" i="3"/>
  <c r="N21" i="4"/>
  <c r="N21" i="28"/>
  <c r="N21" i="21"/>
  <c r="N21" i="13"/>
  <c r="N21" i="5"/>
  <c r="N21" i="17"/>
  <c r="N21" i="36"/>
  <c r="N21" i="35"/>
  <c r="N21" i="20"/>
  <c r="N21" i="12"/>
  <c r="N21" i="30"/>
  <c r="N21" i="34"/>
  <c r="N21" i="27"/>
  <c r="N21" i="19"/>
  <c r="N21" i="11"/>
  <c r="F15" i="26"/>
  <c r="F23" i="26" s="1"/>
  <c r="O21" i="21" l="1"/>
  <c r="N17" i="4"/>
  <c r="N9" i="4"/>
  <c r="N10" i="4"/>
  <c r="N12" i="4"/>
  <c r="O15" i="4"/>
  <c r="O21" i="10"/>
  <c r="O21" i="17"/>
  <c r="O21" i="14"/>
  <c r="O21" i="23"/>
  <c r="O21" i="24"/>
  <c r="O21" i="18"/>
  <c r="O21" i="6"/>
  <c r="O21" i="16"/>
  <c r="O21" i="12"/>
  <c r="O21" i="22"/>
  <c r="O21" i="25"/>
  <c r="O21" i="31"/>
  <c r="O21" i="26"/>
  <c r="O21" i="13"/>
  <c r="F10" i="26"/>
  <c r="F12" i="26"/>
  <c r="F17" i="26"/>
  <c r="F9" i="26"/>
  <c r="N15" i="26"/>
  <c r="O21" i="35"/>
  <c r="O21" i="32"/>
  <c r="O21" i="9"/>
  <c r="O21" i="28"/>
  <c r="O21" i="15"/>
  <c r="O21" i="19"/>
  <c r="O21" i="20"/>
  <c r="O21" i="4"/>
  <c r="N21" i="3"/>
  <c r="N23" i="4"/>
  <c r="O21" i="27"/>
  <c r="O21" i="5"/>
  <c r="O21" i="34"/>
  <c r="O21" i="11"/>
  <c r="O21" i="30"/>
  <c r="O21" i="36"/>
  <c r="O21" i="29"/>
  <c r="O21" i="7"/>
  <c r="O21" i="8"/>
  <c r="O21" i="33"/>
  <c r="F15" i="32"/>
  <c r="O17" i="4" l="1"/>
  <c r="O10" i="4"/>
  <c r="O12" i="4"/>
  <c r="O9" i="4"/>
  <c r="O21" i="3"/>
  <c r="O15" i="26"/>
  <c r="O23" i="26" s="1"/>
  <c r="N17" i="26"/>
  <c r="N9" i="26"/>
  <c r="N10" i="26"/>
  <c r="N12" i="26"/>
  <c r="N23" i="26"/>
  <c r="F9" i="32"/>
  <c r="F12" i="32"/>
  <c r="F17" i="32"/>
  <c r="F10" i="32"/>
  <c r="N15" i="32"/>
  <c r="F23" i="32"/>
  <c r="O23" i="4"/>
  <c r="O15" i="32" l="1"/>
  <c r="N10" i="32"/>
  <c r="N17" i="32"/>
  <c r="N12" i="32"/>
  <c r="N9" i="32"/>
  <c r="N23" i="32"/>
  <c r="O9" i="26"/>
  <c r="O12" i="26"/>
  <c r="O17" i="26"/>
  <c r="O10" i="26"/>
  <c r="O17" i="32" l="1"/>
  <c r="O12" i="32"/>
  <c r="O10" i="32"/>
  <c r="O9" i="32"/>
  <c r="O23" i="32"/>
  <c r="F28" i="5"/>
  <c r="F28" i="6"/>
  <c r="F28" i="7"/>
  <c r="F28" i="8"/>
  <c r="F28" i="9"/>
  <c r="F28" i="10"/>
  <c r="F28" i="11"/>
  <c r="F28" i="12"/>
  <c r="F28" i="13"/>
  <c r="F28" i="14"/>
  <c r="F28" i="15"/>
  <c r="F28" i="16"/>
  <c r="F28" i="17"/>
  <c r="F28" i="18"/>
  <c r="F28" i="19"/>
  <c r="F28" i="20"/>
  <c r="F28" i="21"/>
  <c r="F28" i="22"/>
  <c r="F28" i="23"/>
  <c r="F28" i="24"/>
  <c r="F28" i="25"/>
  <c r="F28" i="26"/>
  <c r="F28" i="27"/>
  <c r="F28" i="35"/>
  <c r="F28" i="28"/>
  <c r="F28" i="29"/>
  <c r="F28" i="30"/>
  <c r="F28" i="31"/>
  <c r="F28" i="32"/>
  <c r="F28" i="33"/>
  <c r="F28" i="34"/>
  <c r="F28" i="36"/>
  <c r="F28" i="4"/>
  <c r="F15" i="5"/>
  <c r="F15" i="7"/>
  <c r="F15" i="8"/>
  <c r="F15" i="9"/>
  <c r="F15" i="10"/>
  <c r="F15" i="11"/>
  <c r="F15" i="13"/>
  <c r="F15" i="14"/>
  <c r="F15" i="15"/>
  <c r="F15" i="16"/>
  <c r="F15" i="17"/>
  <c r="F15" i="18"/>
  <c r="F15" i="19"/>
  <c r="F15" i="20"/>
  <c r="F15" i="21"/>
  <c r="F15" i="22"/>
  <c r="F15" i="23"/>
  <c r="F15" i="24"/>
  <c r="F15" i="25"/>
  <c r="F15" i="27"/>
  <c r="F15" i="35"/>
  <c r="F15" i="28"/>
  <c r="F15" i="29"/>
  <c r="F15" i="30"/>
  <c r="F15" i="31"/>
  <c r="F15" i="33"/>
  <c r="F15" i="34"/>
  <c r="F15" i="36"/>
  <c r="F12" i="29" l="1"/>
  <c r="F10" i="29"/>
  <c r="F17" i="29"/>
  <c r="F9" i="29"/>
  <c r="N15" i="29"/>
  <c r="F23" i="29"/>
  <c r="F17" i="21"/>
  <c r="F9" i="21"/>
  <c r="F10" i="21"/>
  <c r="F12" i="21"/>
  <c r="N15" i="21"/>
  <c r="F23" i="21"/>
  <c r="F9" i="13"/>
  <c r="F17" i="13"/>
  <c r="F12" i="13"/>
  <c r="F10" i="13"/>
  <c r="N15" i="13"/>
  <c r="F23" i="13"/>
  <c r="F17" i="5"/>
  <c r="F12" i="5"/>
  <c r="F10" i="5"/>
  <c r="F9" i="5"/>
  <c r="N15" i="5"/>
  <c r="F23" i="5"/>
  <c r="F39" i="29"/>
  <c r="F47" i="29"/>
  <c r="F40" i="29"/>
  <c r="F42" i="29"/>
  <c r="F41" i="29"/>
  <c r="N28" i="29"/>
  <c r="F39" i="22"/>
  <c r="F42" i="22"/>
  <c r="F47" i="22"/>
  <c r="F41" i="22"/>
  <c r="F40" i="22"/>
  <c r="N28" i="22"/>
  <c r="F41" i="14"/>
  <c r="F47" i="14"/>
  <c r="F39" i="14"/>
  <c r="F42" i="14"/>
  <c r="F40" i="14"/>
  <c r="N28" i="14"/>
  <c r="F40" i="6"/>
  <c r="F39" i="6"/>
  <c r="F41" i="6"/>
  <c r="F42" i="6"/>
  <c r="N28" i="6"/>
  <c r="F10" i="28"/>
  <c r="F12" i="28"/>
  <c r="F9" i="28"/>
  <c r="F17" i="28"/>
  <c r="N15" i="28"/>
  <c r="F23" i="28"/>
  <c r="F12" i="20"/>
  <c r="F9" i="20"/>
  <c r="F17" i="20"/>
  <c r="F10" i="20"/>
  <c r="N15" i="20"/>
  <c r="F23" i="20"/>
  <c r="F15" i="12"/>
  <c r="F47" i="12" s="1"/>
  <c r="F42" i="4"/>
  <c r="F41" i="4"/>
  <c r="F40" i="4"/>
  <c r="F28" i="3"/>
  <c r="F47" i="4"/>
  <c r="F39" i="4"/>
  <c r="N28" i="4"/>
  <c r="F40" i="28"/>
  <c r="F42" i="28"/>
  <c r="F39" i="28"/>
  <c r="F47" i="28"/>
  <c r="F41" i="28"/>
  <c r="N28" i="28"/>
  <c r="F47" i="21"/>
  <c r="F40" i="21"/>
  <c r="F39" i="21"/>
  <c r="F41" i="21"/>
  <c r="F42" i="21"/>
  <c r="N28" i="21"/>
  <c r="F39" i="13"/>
  <c r="F42" i="13"/>
  <c r="F41" i="13"/>
  <c r="F40" i="13"/>
  <c r="F47" i="13"/>
  <c r="N28" i="13"/>
  <c r="F40" i="5"/>
  <c r="F42" i="5"/>
  <c r="F47" i="5"/>
  <c r="F41" i="5"/>
  <c r="F39" i="5"/>
  <c r="N28" i="5"/>
  <c r="F9" i="36"/>
  <c r="F17" i="36"/>
  <c r="F10" i="36"/>
  <c r="F12" i="36"/>
  <c r="N15" i="36"/>
  <c r="F23" i="36"/>
  <c r="F17" i="35"/>
  <c r="F12" i="35"/>
  <c r="F10" i="35"/>
  <c r="F9" i="35"/>
  <c r="N15" i="35"/>
  <c r="F23" i="35"/>
  <c r="F12" i="19"/>
  <c r="F9" i="19"/>
  <c r="F17" i="19"/>
  <c r="F10" i="19"/>
  <c r="N15" i="19"/>
  <c r="F23" i="19"/>
  <c r="F10" i="11"/>
  <c r="F12" i="11"/>
  <c r="F9" i="11"/>
  <c r="F17" i="11"/>
  <c r="N15" i="11"/>
  <c r="F23" i="11"/>
  <c r="F41" i="36"/>
  <c r="F40" i="36"/>
  <c r="F39" i="36"/>
  <c r="F42" i="36"/>
  <c r="F47" i="36"/>
  <c r="N28" i="36"/>
  <c r="F47" i="35"/>
  <c r="F39" i="35"/>
  <c r="F42" i="35"/>
  <c r="F40" i="35"/>
  <c r="F41" i="35"/>
  <c r="N28" i="35"/>
  <c r="F41" i="20"/>
  <c r="F39" i="20"/>
  <c r="F40" i="20"/>
  <c r="F42" i="20"/>
  <c r="F47" i="20"/>
  <c r="N28" i="20"/>
  <c r="F39" i="12"/>
  <c r="F40" i="12"/>
  <c r="F42" i="12"/>
  <c r="F41" i="12"/>
  <c r="N28" i="12"/>
  <c r="F9" i="18"/>
  <c r="F17" i="18"/>
  <c r="F12" i="18"/>
  <c r="F10" i="18"/>
  <c r="N15" i="18"/>
  <c r="F23" i="18"/>
  <c r="F12" i="10"/>
  <c r="F17" i="10"/>
  <c r="F10" i="10"/>
  <c r="F9" i="10"/>
  <c r="N15" i="10"/>
  <c r="F23" i="10"/>
  <c r="F42" i="34"/>
  <c r="F41" i="34"/>
  <c r="F40" i="34"/>
  <c r="F39" i="34"/>
  <c r="F47" i="34"/>
  <c r="N28" i="34"/>
  <c r="F39" i="27"/>
  <c r="F40" i="27"/>
  <c r="F41" i="27"/>
  <c r="F42" i="27"/>
  <c r="F47" i="27"/>
  <c r="N28" i="27"/>
  <c r="F42" i="19"/>
  <c r="F40" i="19"/>
  <c r="F39" i="19"/>
  <c r="F47" i="19"/>
  <c r="F41" i="19"/>
  <c r="N28" i="19"/>
  <c r="F39" i="11"/>
  <c r="F40" i="11"/>
  <c r="F42" i="11"/>
  <c r="F47" i="11"/>
  <c r="F41" i="11"/>
  <c r="N28" i="11"/>
  <c r="F17" i="33"/>
  <c r="F9" i="33"/>
  <c r="F12" i="33"/>
  <c r="F10" i="33"/>
  <c r="N15" i="33"/>
  <c r="F23" i="33"/>
  <c r="F12" i="25"/>
  <c r="F17" i="25"/>
  <c r="F10" i="25"/>
  <c r="F9" i="25"/>
  <c r="N15" i="25"/>
  <c r="F23" i="25"/>
  <c r="F17" i="17"/>
  <c r="F12" i="17"/>
  <c r="F9" i="17"/>
  <c r="F10" i="17"/>
  <c r="N15" i="17"/>
  <c r="F23" i="17"/>
  <c r="F17" i="9"/>
  <c r="F10" i="9"/>
  <c r="F12" i="9"/>
  <c r="F9" i="9"/>
  <c r="N15" i="9"/>
  <c r="F23" i="9"/>
  <c r="F39" i="33"/>
  <c r="F47" i="33"/>
  <c r="F41" i="33"/>
  <c r="F42" i="33"/>
  <c r="F40" i="33"/>
  <c r="N28" i="33"/>
  <c r="F42" i="26"/>
  <c r="F39" i="26"/>
  <c r="F47" i="26"/>
  <c r="F40" i="26"/>
  <c r="F41" i="26"/>
  <c r="N28" i="26"/>
  <c r="F42" i="18"/>
  <c r="F40" i="18"/>
  <c r="F41" i="18"/>
  <c r="F47" i="18"/>
  <c r="F39" i="18"/>
  <c r="N28" i="18"/>
  <c r="F39" i="10"/>
  <c r="F41" i="10"/>
  <c r="F42" i="10"/>
  <c r="F47" i="10"/>
  <c r="F40" i="10"/>
  <c r="N28" i="10"/>
  <c r="F17" i="27"/>
  <c r="F10" i="27"/>
  <c r="F9" i="27"/>
  <c r="F12" i="27"/>
  <c r="N15" i="27"/>
  <c r="F23" i="27"/>
  <c r="F10" i="24"/>
  <c r="F9" i="24"/>
  <c r="F17" i="24"/>
  <c r="F12" i="24"/>
  <c r="N15" i="24"/>
  <c r="F23" i="24"/>
  <c r="F12" i="16"/>
  <c r="F9" i="16"/>
  <c r="F10" i="16"/>
  <c r="F17" i="16"/>
  <c r="N15" i="16"/>
  <c r="F23" i="16"/>
  <c r="F10" i="8"/>
  <c r="F12" i="8"/>
  <c r="F17" i="8"/>
  <c r="F9" i="8"/>
  <c r="N15" i="8"/>
  <c r="F23" i="8"/>
  <c r="F47" i="32"/>
  <c r="F39" i="32"/>
  <c r="F40" i="32"/>
  <c r="F41" i="32"/>
  <c r="F42" i="32"/>
  <c r="N28" i="32"/>
  <c r="F40" i="25"/>
  <c r="F42" i="25"/>
  <c r="F41" i="25"/>
  <c r="F47" i="25"/>
  <c r="F39" i="25"/>
  <c r="N28" i="25"/>
  <c r="F39" i="17"/>
  <c r="F41" i="17"/>
  <c r="F42" i="17"/>
  <c r="F40" i="17"/>
  <c r="F47" i="17"/>
  <c r="N28" i="17"/>
  <c r="F47" i="9"/>
  <c r="F40" i="9"/>
  <c r="F42" i="9"/>
  <c r="F41" i="9"/>
  <c r="F39" i="9"/>
  <c r="N28" i="9"/>
  <c r="F12" i="31"/>
  <c r="F9" i="31"/>
  <c r="F10" i="31"/>
  <c r="F17" i="31"/>
  <c r="N15" i="31"/>
  <c r="F23" i="31"/>
  <c r="F12" i="23"/>
  <c r="F9" i="23"/>
  <c r="F17" i="23"/>
  <c r="F10" i="23"/>
  <c r="N15" i="23"/>
  <c r="F23" i="23"/>
  <c r="F12" i="15"/>
  <c r="F10" i="15"/>
  <c r="F9" i="15"/>
  <c r="F17" i="15"/>
  <c r="N15" i="15"/>
  <c r="F23" i="15"/>
  <c r="F17" i="7"/>
  <c r="F9" i="7"/>
  <c r="F12" i="7"/>
  <c r="F10" i="7"/>
  <c r="N15" i="7"/>
  <c r="F23" i="7"/>
  <c r="F47" i="31"/>
  <c r="F41" i="31"/>
  <c r="F40" i="31"/>
  <c r="F42" i="31"/>
  <c r="F39" i="31"/>
  <c r="N28" i="31"/>
  <c r="F42" i="24"/>
  <c r="F39" i="24"/>
  <c r="F40" i="24"/>
  <c r="F47" i="24"/>
  <c r="F41" i="24"/>
  <c r="N28" i="24"/>
  <c r="F40" i="16"/>
  <c r="F41" i="16"/>
  <c r="F42" i="16"/>
  <c r="F47" i="16"/>
  <c r="F39" i="16"/>
  <c r="N28" i="16"/>
  <c r="F40" i="8"/>
  <c r="F47" i="8"/>
  <c r="F42" i="8"/>
  <c r="F41" i="8"/>
  <c r="F39" i="8"/>
  <c r="N28" i="8"/>
  <c r="F9" i="34"/>
  <c r="F10" i="34"/>
  <c r="F12" i="34"/>
  <c r="F17" i="34"/>
  <c r="N15" i="34"/>
  <c r="F23" i="34"/>
  <c r="F10" i="30"/>
  <c r="F12" i="30"/>
  <c r="F17" i="30"/>
  <c r="F9" i="30"/>
  <c r="N15" i="30"/>
  <c r="F23" i="30"/>
  <c r="F9" i="22"/>
  <c r="F17" i="22"/>
  <c r="F12" i="22"/>
  <c r="F10" i="22"/>
  <c r="N15" i="22"/>
  <c r="F23" i="22"/>
  <c r="F9" i="14"/>
  <c r="F17" i="14"/>
  <c r="F10" i="14"/>
  <c r="F12" i="14"/>
  <c r="N15" i="14"/>
  <c r="F23" i="14"/>
  <c r="F15" i="6"/>
  <c r="F15" i="3" s="1"/>
  <c r="F39" i="30"/>
  <c r="F40" i="30"/>
  <c r="F41" i="30"/>
  <c r="F42" i="30"/>
  <c r="F47" i="30"/>
  <c r="N28" i="30"/>
  <c r="F39" i="23"/>
  <c r="F41" i="23"/>
  <c r="F42" i="23"/>
  <c r="F47" i="23"/>
  <c r="F40" i="23"/>
  <c r="N28" i="23"/>
  <c r="F47" i="15"/>
  <c r="F40" i="15"/>
  <c r="F41" i="15"/>
  <c r="F39" i="15"/>
  <c r="F42" i="15"/>
  <c r="N28" i="15"/>
  <c r="F41" i="7"/>
  <c r="F47" i="7"/>
  <c r="F42" i="7"/>
  <c r="F39" i="7"/>
  <c r="F40" i="7"/>
  <c r="N28" i="7"/>
  <c r="F24" i="8"/>
  <c r="N24" i="8" s="1"/>
  <c r="O24" i="8" s="1"/>
  <c r="F24" i="31"/>
  <c r="N24" i="31" s="1"/>
  <c r="O24" i="31" s="1"/>
  <c r="F24" i="9"/>
  <c r="N24" i="9" s="1"/>
  <c r="O24" i="9" s="1"/>
  <c r="F24" i="11"/>
  <c r="N24" i="11" s="1"/>
  <c r="O24" i="11" s="1"/>
  <c r="F24" i="19"/>
  <c r="N24" i="19" s="1"/>
  <c r="O24" i="19" s="1"/>
  <c r="F24" i="27"/>
  <c r="N24" i="27" s="1"/>
  <c r="O24" i="27" s="1"/>
  <c r="F24" i="34"/>
  <c r="N24" i="34" s="1"/>
  <c r="O24" i="34" s="1"/>
  <c r="F24" i="35"/>
  <c r="N24" i="35" s="1"/>
  <c r="O24" i="35" s="1"/>
  <c r="F24" i="36"/>
  <c r="N24" i="36" s="1"/>
  <c r="O24" i="36" s="1"/>
  <c r="F24" i="13"/>
  <c r="N24" i="13" s="1"/>
  <c r="O24" i="13" s="1"/>
  <c r="F24" i="28"/>
  <c r="N24" i="28" s="1"/>
  <c r="O24" i="28" s="1"/>
  <c r="F24" i="14"/>
  <c r="N24" i="14" s="1"/>
  <c r="O24" i="14" s="1"/>
  <c r="F24" i="29"/>
  <c r="N24" i="29" s="1"/>
  <c r="O24" i="29" s="1"/>
  <c r="F24" i="20"/>
  <c r="N24" i="20" s="1"/>
  <c r="O24" i="20" s="1"/>
  <c r="F24" i="5"/>
  <c r="N24" i="5" s="1"/>
  <c r="O24" i="5" s="1"/>
  <c r="F24" i="21"/>
  <c r="N24" i="21" s="1"/>
  <c r="O24" i="21" s="1"/>
  <c r="F24" i="6"/>
  <c r="N24" i="6" s="1"/>
  <c r="O24" i="6" s="1"/>
  <c r="F24" i="22"/>
  <c r="N24" i="22" s="1"/>
  <c r="O24" i="22" s="1"/>
  <c r="F24" i="7"/>
  <c r="N24" i="7" s="1"/>
  <c r="O24" i="7" s="1"/>
  <c r="F24" i="15"/>
  <c r="N24" i="15" s="1"/>
  <c r="O24" i="15" s="1"/>
  <c r="F24" i="23"/>
  <c r="N24" i="23" s="1"/>
  <c r="O24" i="23" s="1"/>
  <c r="F24" i="30"/>
  <c r="N24" i="30" s="1"/>
  <c r="O24" i="30" s="1"/>
  <c r="F24" i="12"/>
  <c r="N24" i="12" s="1"/>
  <c r="O24" i="12" s="1"/>
  <c r="F24" i="16"/>
  <c r="N24" i="16" s="1"/>
  <c r="O24" i="16" s="1"/>
  <c r="F24" i="24"/>
  <c r="N24" i="24" s="1"/>
  <c r="O24" i="24" s="1"/>
  <c r="F24" i="17"/>
  <c r="N24" i="17" s="1"/>
  <c r="O24" i="17" s="1"/>
  <c r="F24" i="25"/>
  <c r="N24" i="25" s="1"/>
  <c r="O24" i="25" s="1"/>
  <c r="F24" i="32"/>
  <c r="N24" i="32" s="1"/>
  <c r="O24" i="32" s="1"/>
  <c r="F24" i="10"/>
  <c r="N24" i="10" s="1"/>
  <c r="O24" i="10" s="1"/>
  <c r="F24" i="18"/>
  <c r="N24" i="18" s="1"/>
  <c r="O24" i="18" s="1"/>
  <c r="F24" i="26"/>
  <c r="N24" i="26" s="1"/>
  <c r="O24" i="26" s="1"/>
  <c r="F24" i="33"/>
  <c r="N24" i="33" s="1"/>
  <c r="O24" i="33" s="1"/>
  <c r="N47" i="23" l="1"/>
  <c r="O28" i="23"/>
  <c r="F49" i="17"/>
  <c r="N41" i="17"/>
  <c r="F48" i="35"/>
  <c r="N40" i="35"/>
  <c r="F49" i="21"/>
  <c r="N41" i="21"/>
  <c r="F50" i="28"/>
  <c r="F43" i="28"/>
  <c r="N42" i="28"/>
  <c r="F17" i="3"/>
  <c r="F10" i="3"/>
  <c r="F12" i="3"/>
  <c r="F9" i="3"/>
  <c r="F23" i="3"/>
  <c r="F49" i="7"/>
  <c r="N41" i="7"/>
  <c r="F48" i="23"/>
  <c r="N40" i="23"/>
  <c r="F49" i="30"/>
  <c r="N41" i="30"/>
  <c r="N12" i="34"/>
  <c r="N17" i="34"/>
  <c r="N9" i="34"/>
  <c r="N10" i="34"/>
  <c r="O15" i="34"/>
  <c r="N23" i="34"/>
  <c r="F50" i="8"/>
  <c r="F43" i="8"/>
  <c r="N42" i="8"/>
  <c r="F48" i="16"/>
  <c r="N40" i="16"/>
  <c r="F46" i="31"/>
  <c r="N39" i="31"/>
  <c r="N17" i="31"/>
  <c r="O15" i="31"/>
  <c r="N12" i="31"/>
  <c r="N10" i="31"/>
  <c r="N9" i="31"/>
  <c r="N23" i="31"/>
  <c r="F50" i="9"/>
  <c r="F43" i="9"/>
  <c r="N42" i="9"/>
  <c r="F46" i="17"/>
  <c r="N39" i="17"/>
  <c r="F50" i="32"/>
  <c r="F43" i="32"/>
  <c r="N42" i="32"/>
  <c r="N17" i="27"/>
  <c r="N12" i="27"/>
  <c r="N9" i="27"/>
  <c r="O15" i="27"/>
  <c r="N10" i="27"/>
  <c r="N23" i="27"/>
  <c r="F50" i="10"/>
  <c r="F43" i="10"/>
  <c r="N42" i="10"/>
  <c r="F50" i="18"/>
  <c r="F43" i="18"/>
  <c r="N42" i="18"/>
  <c r="F48" i="33"/>
  <c r="N40" i="33"/>
  <c r="N12" i="33"/>
  <c r="N17" i="33"/>
  <c r="N9" i="33"/>
  <c r="N10" i="33"/>
  <c r="O15" i="33"/>
  <c r="N23" i="33"/>
  <c r="F50" i="11"/>
  <c r="F43" i="11"/>
  <c r="N42" i="11"/>
  <c r="F50" i="19"/>
  <c r="F43" i="19"/>
  <c r="N42" i="19"/>
  <c r="F50" i="35"/>
  <c r="F43" i="35"/>
  <c r="N42" i="35"/>
  <c r="F49" i="36"/>
  <c r="N41" i="36"/>
  <c r="N9" i="19"/>
  <c r="N12" i="19"/>
  <c r="N10" i="19"/>
  <c r="N17" i="19"/>
  <c r="O15" i="19"/>
  <c r="N23" i="19"/>
  <c r="F46" i="21"/>
  <c r="N39" i="21"/>
  <c r="F48" i="28"/>
  <c r="N40" i="28"/>
  <c r="F9" i="12"/>
  <c r="F10" i="12"/>
  <c r="F17" i="12"/>
  <c r="F12" i="12"/>
  <c r="N15" i="12"/>
  <c r="N47" i="12" s="1"/>
  <c r="F23" i="12"/>
  <c r="F49" i="6"/>
  <c r="N41" i="6"/>
  <c r="O28" i="29"/>
  <c r="N47" i="29"/>
  <c r="O15" i="5"/>
  <c r="N12" i="5"/>
  <c r="N10" i="5"/>
  <c r="N17" i="5"/>
  <c r="N9" i="5"/>
  <c r="N23" i="5"/>
  <c r="N47" i="31"/>
  <c r="O28" i="31"/>
  <c r="F49" i="9"/>
  <c r="N41" i="9"/>
  <c r="O28" i="33"/>
  <c r="N47" i="33"/>
  <c r="O28" i="20"/>
  <c r="N47" i="20"/>
  <c r="N47" i="13"/>
  <c r="O28" i="13"/>
  <c r="F50" i="4"/>
  <c r="F40" i="3"/>
  <c r="F43" i="4"/>
  <c r="N42" i="4"/>
  <c r="F50" i="6"/>
  <c r="F43" i="6"/>
  <c r="N42" i="6"/>
  <c r="O28" i="15"/>
  <c r="N47" i="15"/>
  <c r="F48" i="30"/>
  <c r="N40" i="30"/>
  <c r="O28" i="24"/>
  <c r="N47" i="24"/>
  <c r="F50" i="31"/>
  <c r="F43" i="31"/>
  <c r="N42" i="31"/>
  <c r="F48" i="9"/>
  <c r="N40" i="9"/>
  <c r="O28" i="25"/>
  <c r="N47" i="25"/>
  <c r="F49" i="32"/>
  <c r="N41" i="32"/>
  <c r="F49" i="10"/>
  <c r="N41" i="10"/>
  <c r="O28" i="26"/>
  <c r="O47" i="26" s="1"/>
  <c r="N47" i="26"/>
  <c r="F43" i="33"/>
  <c r="F50" i="33"/>
  <c r="N42" i="33"/>
  <c r="F48" i="11"/>
  <c r="N40" i="11"/>
  <c r="O28" i="27"/>
  <c r="O47" i="27" s="1"/>
  <c r="N47" i="27"/>
  <c r="F46" i="34"/>
  <c r="N39" i="34"/>
  <c r="O28" i="12"/>
  <c r="F50" i="20"/>
  <c r="F43" i="20"/>
  <c r="N42" i="20"/>
  <c r="F46" i="35"/>
  <c r="N39" i="35"/>
  <c r="O28" i="5"/>
  <c r="N47" i="5"/>
  <c r="F48" i="13"/>
  <c r="N40" i="13"/>
  <c r="F48" i="21"/>
  <c r="N40" i="21"/>
  <c r="N47" i="4"/>
  <c r="N28" i="3"/>
  <c r="O28" i="4"/>
  <c r="O47" i="4" s="1"/>
  <c r="O15" i="28"/>
  <c r="N9" i="28"/>
  <c r="N17" i="28"/>
  <c r="N10" i="28"/>
  <c r="N12" i="28"/>
  <c r="N23" i="28"/>
  <c r="F46" i="6"/>
  <c r="N39" i="6"/>
  <c r="F49" i="14"/>
  <c r="N41" i="14"/>
  <c r="F49" i="29"/>
  <c r="N41" i="29"/>
  <c r="F49" i="16"/>
  <c r="N41" i="16"/>
  <c r="O28" i="32"/>
  <c r="O47" i="32" s="1"/>
  <c r="N47" i="32"/>
  <c r="N47" i="34"/>
  <c r="O28" i="34"/>
  <c r="O47" i="34" s="1"/>
  <c r="F48" i="36"/>
  <c r="N40" i="36"/>
  <c r="F46" i="22"/>
  <c r="N39" i="22"/>
  <c r="F50" i="15"/>
  <c r="F43" i="15"/>
  <c r="N42" i="15"/>
  <c r="F50" i="23"/>
  <c r="F43" i="23"/>
  <c r="N42" i="23"/>
  <c r="F46" i="30"/>
  <c r="N39" i="30"/>
  <c r="N10" i="30"/>
  <c r="O15" i="30"/>
  <c r="N17" i="30"/>
  <c r="N12" i="30"/>
  <c r="N9" i="30"/>
  <c r="N23" i="30"/>
  <c r="F48" i="8"/>
  <c r="N40" i="8"/>
  <c r="F49" i="24"/>
  <c r="N41" i="24"/>
  <c r="F48" i="31"/>
  <c r="N40" i="31"/>
  <c r="N17" i="23"/>
  <c r="N9" i="23"/>
  <c r="O15" i="23"/>
  <c r="N10" i="23"/>
  <c r="N12" i="23"/>
  <c r="N23" i="23"/>
  <c r="F46" i="25"/>
  <c r="N39" i="25"/>
  <c r="F48" i="32"/>
  <c r="N40" i="32"/>
  <c r="N10" i="24"/>
  <c r="N17" i="24"/>
  <c r="N12" i="24"/>
  <c r="O15" i="24"/>
  <c r="N9" i="24"/>
  <c r="N23" i="24"/>
  <c r="F46" i="10"/>
  <c r="N39" i="10"/>
  <c r="F49" i="26"/>
  <c r="N41" i="26"/>
  <c r="F49" i="33"/>
  <c r="N41" i="33"/>
  <c r="N17" i="25"/>
  <c r="O15" i="25"/>
  <c r="N9" i="25"/>
  <c r="N10" i="25"/>
  <c r="N12" i="25"/>
  <c r="N23" i="25"/>
  <c r="F46" i="11"/>
  <c r="N39" i="11"/>
  <c r="F48" i="34"/>
  <c r="N40" i="34"/>
  <c r="F49" i="12"/>
  <c r="N41" i="12"/>
  <c r="F48" i="20"/>
  <c r="N40" i="20"/>
  <c r="N10" i="11"/>
  <c r="N17" i="11"/>
  <c r="O15" i="11"/>
  <c r="N9" i="11"/>
  <c r="N12" i="11"/>
  <c r="N23" i="11"/>
  <c r="F46" i="5"/>
  <c r="N39" i="5"/>
  <c r="F49" i="13"/>
  <c r="N41" i="13"/>
  <c r="F46" i="4"/>
  <c r="F37" i="3"/>
  <c r="F44" i="3" s="1"/>
  <c r="N39" i="4"/>
  <c r="F48" i="6"/>
  <c r="N40" i="6"/>
  <c r="O28" i="22"/>
  <c r="N47" i="22"/>
  <c r="F50" i="29"/>
  <c r="F43" i="29"/>
  <c r="N42" i="29"/>
  <c r="N9" i="29"/>
  <c r="N10" i="29"/>
  <c r="N17" i="29"/>
  <c r="O15" i="29"/>
  <c r="N12" i="29"/>
  <c r="N23" i="29"/>
  <c r="F50" i="30"/>
  <c r="F43" i="30"/>
  <c r="N42" i="30"/>
  <c r="F49" i="8"/>
  <c r="N41" i="8"/>
  <c r="F48" i="18"/>
  <c r="N40" i="18"/>
  <c r="F48" i="19"/>
  <c r="N40" i="19"/>
  <c r="F46" i="14"/>
  <c r="N39" i="14"/>
  <c r="N47" i="7"/>
  <c r="O28" i="7"/>
  <c r="F46" i="15"/>
  <c r="N39" i="15"/>
  <c r="F49" i="23"/>
  <c r="N41" i="23"/>
  <c r="F12" i="6"/>
  <c r="F17" i="6"/>
  <c r="F10" i="6"/>
  <c r="F9" i="6"/>
  <c r="N15" i="6"/>
  <c r="F23" i="6"/>
  <c r="O28" i="16"/>
  <c r="N47" i="16"/>
  <c r="F49" i="31"/>
  <c r="N41" i="31"/>
  <c r="O28" i="17"/>
  <c r="N47" i="17"/>
  <c r="F46" i="32"/>
  <c r="N39" i="32"/>
  <c r="O28" i="18"/>
  <c r="N47" i="18"/>
  <c r="F48" i="26"/>
  <c r="N40" i="26"/>
  <c r="N47" i="19"/>
  <c r="O28" i="19"/>
  <c r="O47" i="19" s="1"/>
  <c r="F50" i="27"/>
  <c r="F43" i="27"/>
  <c r="N42" i="27"/>
  <c r="F49" i="34"/>
  <c r="N41" i="34"/>
  <c r="F43" i="12"/>
  <c r="F50" i="12"/>
  <c r="N42" i="12"/>
  <c r="F46" i="20"/>
  <c r="N39" i="20"/>
  <c r="N47" i="36"/>
  <c r="O28" i="36"/>
  <c r="F49" i="5"/>
  <c r="N41" i="5"/>
  <c r="F50" i="13"/>
  <c r="F43" i="13"/>
  <c r="N42" i="13"/>
  <c r="O28" i="28"/>
  <c r="N47" i="28"/>
  <c r="N12" i="20"/>
  <c r="O15" i="20"/>
  <c r="N10" i="20"/>
  <c r="N17" i="20"/>
  <c r="N9" i="20"/>
  <c r="N23" i="20"/>
  <c r="F47" i="6"/>
  <c r="F48" i="22"/>
  <c r="N40" i="22"/>
  <c r="F48" i="29"/>
  <c r="N40" i="29"/>
  <c r="F48" i="7"/>
  <c r="N40" i="7"/>
  <c r="F49" i="15"/>
  <c r="N41" i="15"/>
  <c r="F46" i="23"/>
  <c r="N39" i="23"/>
  <c r="O15" i="22"/>
  <c r="N17" i="22"/>
  <c r="N10" i="22"/>
  <c r="N12" i="22"/>
  <c r="N9" i="22"/>
  <c r="N23" i="22"/>
  <c r="F46" i="16"/>
  <c r="N39" i="16"/>
  <c r="F48" i="24"/>
  <c r="N40" i="24"/>
  <c r="O15" i="15"/>
  <c r="N17" i="15"/>
  <c r="N10" i="15"/>
  <c r="N12" i="15"/>
  <c r="N9" i="15"/>
  <c r="N23" i="15"/>
  <c r="F49" i="25"/>
  <c r="N41" i="25"/>
  <c r="N9" i="16"/>
  <c r="N12" i="16"/>
  <c r="N17" i="16"/>
  <c r="N10" i="16"/>
  <c r="O15" i="16"/>
  <c r="N23" i="16"/>
  <c r="F46" i="18"/>
  <c r="N39" i="18"/>
  <c r="F46" i="33"/>
  <c r="N39" i="33"/>
  <c r="N17" i="17"/>
  <c r="N9" i="17"/>
  <c r="N12" i="17"/>
  <c r="N10" i="17"/>
  <c r="O15" i="17"/>
  <c r="N23" i="17"/>
  <c r="F49" i="19"/>
  <c r="N41" i="19"/>
  <c r="F49" i="27"/>
  <c r="N41" i="27"/>
  <c r="F50" i="34"/>
  <c r="F43" i="34"/>
  <c r="N42" i="34"/>
  <c r="N17" i="18"/>
  <c r="N10" i="18"/>
  <c r="N12" i="18"/>
  <c r="O15" i="18"/>
  <c r="N9" i="18"/>
  <c r="N23" i="18"/>
  <c r="F49" i="20"/>
  <c r="N41" i="20"/>
  <c r="N17" i="36"/>
  <c r="O15" i="36"/>
  <c r="N12" i="36"/>
  <c r="N10" i="36"/>
  <c r="N9" i="36"/>
  <c r="N23" i="36"/>
  <c r="F46" i="13"/>
  <c r="N39" i="13"/>
  <c r="F49" i="28"/>
  <c r="N41" i="28"/>
  <c r="F45" i="3"/>
  <c r="O28" i="14"/>
  <c r="N47" i="14"/>
  <c r="F49" i="22"/>
  <c r="N41" i="22"/>
  <c r="N17" i="21"/>
  <c r="N12" i="21"/>
  <c r="N10" i="21"/>
  <c r="N9" i="21"/>
  <c r="O15" i="21"/>
  <c r="N23" i="21"/>
  <c r="F46" i="7"/>
  <c r="N39" i="7"/>
  <c r="F48" i="15"/>
  <c r="N40" i="15"/>
  <c r="N47" i="30"/>
  <c r="O28" i="30"/>
  <c r="O28" i="8"/>
  <c r="N47" i="8"/>
  <c r="F46" i="24"/>
  <c r="N39" i="24"/>
  <c r="O28" i="9"/>
  <c r="N47" i="9"/>
  <c r="F48" i="17"/>
  <c r="N40" i="17"/>
  <c r="F50" i="25"/>
  <c r="F43" i="25"/>
  <c r="N42" i="25"/>
  <c r="O28" i="10"/>
  <c r="N47" i="10"/>
  <c r="F46" i="26"/>
  <c r="N39" i="26"/>
  <c r="O28" i="11"/>
  <c r="N47" i="11"/>
  <c r="F48" i="27"/>
  <c r="N40" i="27"/>
  <c r="F48" i="12"/>
  <c r="N40" i="12"/>
  <c r="O28" i="35"/>
  <c r="N47" i="35"/>
  <c r="F50" i="36"/>
  <c r="F43" i="36"/>
  <c r="N42" i="36"/>
  <c r="F50" i="5"/>
  <c r="F43" i="5"/>
  <c r="N42" i="5"/>
  <c r="O28" i="21"/>
  <c r="N47" i="21"/>
  <c r="F38" i="3"/>
  <c r="F46" i="3" s="1"/>
  <c r="F48" i="4"/>
  <c r="N40" i="4"/>
  <c r="F48" i="14"/>
  <c r="N40" i="14"/>
  <c r="F46" i="29"/>
  <c r="N39" i="29"/>
  <c r="F50" i="7"/>
  <c r="F43" i="7"/>
  <c r="N42" i="7"/>
  <c r="N9" i="14"/>
  <c r="N12" i="14"/>
  <c r="N17" i="14"/>
  <c r="O15" i="14"/>
  <c r="N10" i="14"/>
  <c r="N23" i="14"/>
  <c r="F46" i="8"/>
  <c r="N39" i="8"/>
  <c r="F50" i="16"/>
  <c r="F43" i="16"/>
  <c r="N42" i="16"/>
  <c r="F50" i="24"/>
  <c r="F43" i="24"/>
  <c r="N42" i="24"/>
  <c r="N9" i="7"/>
  <c r="N12" i="7"/>
  <c r="O15" i="7"/>
  <c r="N10" i="7"/>
  <c r="N17" i="7"/>
  <c r="N23" i="7"/>
  <c r="F46" i="9"/>
  <c r="N39" i="9"/>
  <c r="F50" i="17"/>
  <c r="F43" i="17"/>
  <c r="N42" i="17"/>
  <c r="F48" i="25"/>
  <c r="N40" i="25"/>
  <c r="N17" i="8"/>
  <c r="N12" i="8"/>
  <c r="N9" i="8"/>
  <c r="N10" i="8"/>
  <c r="O15" i="8"/>
  <c r="N23" i="8"/>
  <c r="F48" i="10"/>
  <c r="N40" i="10"/>
  <c r="F49" i="18"/>
  <c r="N41" i="18"/>
  <c r="F50" i="26"/>
  <c r="F43" i="26"/>
  <c r="N42" i="26"/>
  <c r="N10" i="9"/>
  <c r="N17" i="9"/>
  <c r="N9" i="9"/>
  <c r="O15" i="9"/>
  <c r="N12" i="9"/>
  <c r="N23" i="9"/>
  <c r="F49" i="11"/>
  <c r="N41" i="11"/>
  <c r="F46" i="19"/>
  <c r="N39" i="19"/>
  <c r="F46" i="27"/>
  <c r="N39" i="27"/>
  <c r="N10" i="10"/>
  <c r="N17" i="10"/>
  <c r="N9" i="10"/>
  <c r="N12" i="10"/>
  <c r="O15" i="10"/>
  <c r="N23" i="10"/>
  <c r="F46" i="12"/>
  <c r="N39" i="12"/>
  <c r="F49" i="35"/>
  <c r="N41" i="35"/>
  <c r="F46" i="36"/>
  <c r="N39" i="36"/>
  <c r="N12" i="35"/>
  <c r="N17" i="35"/>
  <c r="N9" i="35"/>
  <c r="O15" i="35"/>
  <c r="N10" i="35"/>
  <c r="N23" i="35"/>
  <c r="F48" i="5"/>
  <c r="N40" i="5"/>
  <c r="F50" i="21"/>
  <c r="F43" i="21"/>
  <c r="N42" i="21"/>
  <c r="F46" i="28"/>
  <c r="N39" i="28"/>
  <c r="F49" i="4"/>
  <c r="F39" i="3"/>
  <c r="F47" i="3" s="1"/>
  <c r="N41" i="4"/>
  <c r="O28" i="6"/>
  <c r="N47" i="6"/>
  <c r="F50" i="14"/>
  <c r="F43" i="14"/>
  <c r="N42" i="14"/>
  <c r="F50" i="22"/>
  <c r="F43" i="22"/>
  <c r="N42" i="22"/>
  <c r="N17" i="13"/>
  <c r="O15" i="13"/>
  <c r="N9" i="13"/>
  <c r="N12" i="13"/>
  <c r="N10" i="13"/>
  <c r="N23" i="13"/>
  <c r="F24" i="4"/>
  <c r="O47" i="31" l="1"/>
  <c r="O47" i="18"/>
  <c r="O47" i="28"/>
  <c r="O47" i="11"/>
  <c r="O47" i="21"/>
  <c r="O47" i="10"/>
  <c r="O47" i="17"/>
  <c r="O39" i="9"/>
  <c r="O46" i="9" s="1"/>
  <c r="N46" i="9"/>
  <c r="O17" i="36"/>
  <c r="O9" i="36"/>
  <c r="O10" i="36"/>
  <c r="O12" i="36"/>
  <c r="O23" i="36"/>
  <c r="O17" i="15"/>
  <c r="O9" i="15"/>
  <c r="O12" i="15"/>
  <c r="O10" i="15"/>
  <c r="O23" i="15"/>
  <c r="F51" i="16"/>
  <c r="N43" i="16"/>
  <c r="O39" i="11"/>
  <c r="O46" i="11" s="1"/>
  <c r="N46" i="11"/>
  <c r="N49" i="33"/>
  <c r="O41" i="33"/>
  <c r="O49" i="33" s="1"/>
  <c r="O10" i="30"/>
  <c r="O12" i="30"/>
  <c r="O9" i="30"/>
  <c r="O17" i="30"/>
  <c r="O23" i="30"/>
  <c r="F51" i="15"/>
  <c r="N43" i="15"/>
  <c r="O39" i="6"/>
  <c r="N46" i="6"/>
  <c r="O47" i="5"/>
  <c r="O39" i="34"/>
  <c r="O46" i="34" s="1"/>
  <c r="N46" i="34"/>
  <c r="F51" i="33"/>
  <c r="N43" i="33"/>
  <c r="O47" i="25"/>
  <c r="O40" i="30"/>
  <c r="O48" i="30" s="1"/>
  <c r="N48" i="30"/>
  <c r="F51" i="4"/>
  <c r="N43" i="4"/>
  <c r="O47" i="33"/>
  <c r="N46" i="21"/>
  <c r="O39" i="21"/>
  <c r="O46" i="21" s="1"/>
  <c r="N49" i="36"/>
  <c r="O41" i="36"/>
  <c r="O49" i="36" s="1"/>
  <c r="O42" i="11"/>
  <c r="O50" i="11" s="1"/>
  <c r="N50" i="11"/>
  <c r="F51" i="32"/>
  <c r="N43" i="32"/>
  <c r="O41" i="21"/>
  <c r="O49" i="21" s="1"/>
  <c r="N49" i="21"/>
  <c r="N50" i="25"/>
  <c r="O42" i="25"/>
  <c r="O50" i="25" s="1"/>
  <c r="O17" i="16"/>
  <c r="O12" i="16"/>
  <c r="O10" i="16"/>
  <c r="O9" i="16"/>
  <c r="O23" i="16"/>
  <c r="N50" i="27"/>
  <c r="O42" i="27"/>
  <c r="O50" i="27" s="1"/>
  <c r="O41" i="13"/>
  <c r="O49" i="13" s="1"/>
  <c r="N49" i="13"/>
  <c r="O10" i="24"/>
  <c r="O12" i="24"/>
  <c r="O9" i="24"/>
  <c r="O17" i="24"/>
  <c r="O23" i="24"/>
  <c r="O10" i="7"/>
  <c r="O12" i="7"/>
  <c r="O17" i="7"/>
  <c r="O9" i="7"/>
  <c r="O23" i="7"/>
  <c r="O40" i="4"/>
  <c r="O48" i="4" s="1"/>
  <c r="N38" i="3"/>
  <c r="N48" i="4"/>
  <c r="O42" i="36"/>
  <c r="O50" i="36" s="1"/>
  <c r="N50" i="36"/>
  <c r="F51" i="25"/>
  <c r="N43" i="25"/>
  <c r="O41" i="27"/>
  <c r="O49" i="27" s="1"/>
  <c r="N49" i="27"/>
  <c r="O41" i="15"/>
  <c r="O49" i="15" s="1"/>
  <c r="N49" i="15"/>
  <c r="O39" i="20"/>
  <c r="O46" i="20" s="1"/>
  <c r="N46" i="20"/>
  <c r="F51" i="27"/>
  <c r="N43" i="27"/>
  <c r="O39" i="32"/>
  <c r="O46" i="32" s="1"/>
  <c r="N46" i="32"/>
  <c r="O39" i="15"/>
  <c r="O46" i="15" s="1"/>
  <c r="N46" i="15"/>
  <c r="N48" i="18"/>
  <c r="O40" i="18"/>
  <c r="O48" i="18" s="1"/>
  <c r="O28" i="3"/>
  <c r="N46" i="35"/>
  <c r="O39" i="35"/>
  <c r="O46" i="35" s="1"/>
  <c r="O40" i="9"/>
  <c r="O48" i="9" s="1"/>
  <c r="N48" i="9"/>
  <c r="F48" i="3"/>
  <c r="F42" i="3"/>
  <c r="F49" i="3" s="1"/>
  <c r="N49" i="9"/>
  <c r="O41" i="9"/>
  <c r="O49" i="9" s="1"/>
  <c r="N17" i="12"/>
  <c r="O15" i="12"/>
  <c r="O47" i="12" s="1"/>
  <c r="N10" i="12"/>
  <c r="N9" i="12"/>
  <c r="N12" i="12"/>
  <c r="N23" i="12"/>
  <c r="F51" i="11"/>
  <c r="N43" i="11"/>
  <c r="O40" i="33"/>
  <c r="O48" i="33" s="1"/>
  <c r="N48" i="33"/>
  <c r="O42" i="8"/>
  <c r="O50" i="8" s="1"/>
  <c r="N50" i="8"/>
  <c r="N49" i="35"/>
  <c r="O41" i="35"/>
  <c r="O49" i="35" s="1"/>
  <c r="N46" i="26"/>
  <c r="O39" i="26"/>
  <c r="O46" i="26" s="1"/>
  <c r="O10" i="13"/>
  <c r="O17" i="13"/>
  <c r="O9" i="13"/>
  <c r="O12" i="13"/>
  <c r="O23" i="13"/>
  <c r="F51" i="21"/>
  <c r="N43" i="21"/>
  <c r="O39" i="19"/>
  <c r="O46" i="19" s="1"/>
  <c r="N46" i="19"/>
  <c r="N48" i="27"/>
  <c r="O40" i="27"/>
  <c r="O48" i="27" s="1"/>
  <c r="O47" i="16"/>
  <c r="O41" i="24"/>
  <c r="O49" i="24" s="1"/>
  <c r="N49" i="24"/>
  <c r="O10" i="10"/>
  <c r="O9" i="10"/>
  <c r="O12" i="10"/>
  <c r="O17" i="10"/>
  <c r="O23" i="10"/>
  <c r="O42" i="17"/>
  <c r="O50" i="17" s="1"/>
  <c r="N50" i="17"/>
  <c r="O42" i="22"/>
  <c r="O50" i="22" s="1"/>
  <c r="N50" i="22"/>
  <c r="N39" i="3"/>
  <c r="N49" i="4"/>
  <c r="O41" i="4"/>
  <c r="O49" i="4" s="1"/>
  <c r="O40" i="5"/>
  <c r="O48" i="5" s="1"/>
  <c r="N48" i="5"/>
  <c r="O39" i="36"/>
  <c r="O46" i="36" s="1"/>
  <c r="N46" i="36"/>
  <c r="N49" i="11"/>
  <c r="O41" i="11"/>
  <c r="O49" i="11" s="1"/>
  <c r="O42" i="26"/>
  <c r="O50" i="26" s="1"/>
  <c r="N50" i="26"/>
  <c r="O10" i="8"/>
  <c r="O17" i="8"/>
  <c r="O12" i="8"/>
  <c r="O9" i="8"/>
  <c r="O23" i="8"/>
  <c r="F51" i="17"/>
  <c r="N43" i="17"/>
  <c r="N46" i="8"/>
  <c r="O39" i="8"/>
  <c r="O46" i="8" s="1"/>
  <c r="O42" i="7"/>
  <c r="O50" i="7" s="1"/>
  <c r="N50" i="7"/>
  <c r="F51" i="36"/>
  <c r="N43" i="36"/>
  <c r="O47" i="8"/>
  <c r="O17" i="21"/>
  <c r="O10" i="21"/>
  <c r="O9" i="21"/>
  <c r="O12" i="21"/>
  <c r="O23" i="21"/>
  <c r="O47" i="14"/>
  <c r="O12" i="18"/>
  <c r="O10" i="18"/>
  <c r="O9" i="18"/>
  <c r="O17" i="18"/>
  <c r="O23" i="18"/>
  <c r="O42" i="13"/>
  <c r="O50" i="13" s="1"/>
  <c r="N50" i="13"/>
  <c r="N12" i="6"/>
  <c r="N9" i="6"/>
  <c r="N10" i="6"/>
  <c r="N17" i="6"/>
  <c r="O15" i="6"/>
  <c r="N23" i="6"/>
  <c r="O17" i="29"/>
  <c r="O9" i="29"/>
  <c r="O10" i="29"/>
  <c r="O12" i="29"/>
  <c r="O23" i="29"/>
  <c r="O47" i="22"/>
  <c r="N46" i="5"/>
  <c r="O39" i="5"/>
  <c r="O46" i="5" s="1"/>
  <c r="O40" i="20"/>
  <c r="O48" i="20" s="1"/>
  <c r="N48" i="20"/>
  <c r="O41" i="26"/>
  <c r="O49" i="26" s="1"/>
  <c r="N49" i="26"/>
  <c r="N48" i="8"/>
  <c r="O40" i="8"/>
  <c r="O48" i="8" s="1"/>
  <c r="O39" i="30"/>
  <c r="O46" i="30" s="1"/>
  <c r="N46" i="30"/>
  <c r="N46" i="22"/>
  <c r="O39" i="22"/>
  <c r="O46" i="22" s="1"/>
  <c r="O41" i="16"/>
  <c r="O49" i="16" s="1"/>
  <c r="N49" i="16"/>
  <c r="O42" i="35"/>
  <c r="O50" i="35" s="1"/>
  <c r="N50" i="35"/>
  <c r="O39" i="17"/>
  <c r="O46" i="17" s="1"/>
  <c r="N46" i="17"/>
  <c r="F51" i="8"/>
  <c r="N43" i="8"/>
  <c r="O41" i="30"/>
  <c r="O49" i="30" s="1"/>
  <c r="N49" i="30"/>
  <c r="N48" i="35"/>
  <c r="O40" i="35"/>
  <c r="O48" i="35" s="1"/>
  <c r="F24" i="3"/>
  <c r="N24" i="4"/>
  <c r="O24" i="4" s="1"/>
  <c r="F51" i="22"/>
  <c r="N43" i="22"/>
  <c r="F51" i="26"/>
  <c r="N43" i="26"/>
  <c r="F51" i="7"/>
  <c r="N43" i="7"/>
  <c r="O40" i="17"/>
  <c r="O48" i="17" s="1"/>
  <c r="N48" i="17"/>
  <c r="O47" i="30"/>
  <c r="N49" i="19"/>
  <c r="O41" i="19"/>
  <c r="O49" i="19" s="1"/>
  <c r="N46" i="33"/>
  <c r="O39" i="33"/>
  <c r="O46" i="33" s="1"/>
  <c r="O40" i="7"/>
  <c r="O48" i="7" s="1"/>
  <c r="N48" i="7"/>
  <c r="F51" i="13"/>
  <c r="N43" i="13"/>
  <c r="O42" i="12"/>
  <c r="N50" i="12"/>
  <c r="O47" i="7"/>
  <c r="O41" i="8"/>
  <c r="O49" i="8" s="1"/>
  <c r="N49" i="8"/>
  <c r="N48" i="6"/>
  <c r="O40" i="6"/>
  <c r="O17" i="23"/>
  <c r="O10" i="23"/>
  <c r="O12" i="23"/>
  <c r="O9" i="23"/>
  <c r="O23" i="23"/>
  <c r="O40" i="21"/>
  <c r="O48" i="21" s="1"/>
  <c r="N48" i="21"/>
  <c r="O42" i="20"/>
  <c r="O50" i="20" s="1"/>
  <c r="N50" i="20"/>
  <c r="N49" i="10"/>
  <c r="O41" i="10"/>
  <c r="O49" i="10" s="1"/>
  <c r="O42" i="31"/>
  <c r="O50" i="31" s="1"/>
  <c r="N50" i="31"/>
  <c r="O47" i="15"/>
  <c r="O47" i="13"/>
  <c r="O9" i="5"/>
  <c r="O17" i="5"/>
  <c r="O12" i="5"/>
  <c r="O10" i="5"/>
  <c r="O23" i="5"/>
  <c r="O10" i="19"/>
  <c r="O17" i="19"/>
  <c r="O9" i="19"/>
  <c r="O12" i="19"/>
  <c r="O23" i="19"/>
  <c r="F51" i="35"/>
  <c r="N43" i="35"/>
  <c r="N50" i="18"/>
  <c r="O42" i="18"/>
  <c r="O50" i="18" s="1"/>
  <c r="O10" i="27"/>
  <c r="O9" i="27"/>
  <c r="O17" i="27"/>
  <c r="O12" i="27"/>
  <c r="O23" i="27"/>
  <c r="O10" i="31"/>
  <c r="O9" i="31"/>
  <c r="O17" i="31"/>
  <c r="O12" i="31"/>
  <c r="O23" i="31"/>
  <c r="N46" i="10"/>
  <c r="O39" i="10"/>
  <c r="O46" i="10" s="1"/>
  <c r="O42" i="23"/>
  <c r="O50" i="23" s="1"/>
  <c r="N50" i="23"/>
  <c r="N49" i="29"/>
  <c r="O41" i="29"/>
  <c r="O49" i="29" s="1"/>
  <c r="O40" i="11"/>
  <c r="O48" i="11" s="1"/>
  <c r="N48" i="11"/>
  <c r="F51" i="31"/>
  <c r="N43" i="31"/>
  <c r="O17" i="33"/>
  <c r="O9" i="33"/>
  <c r="O10" i="33"/>
  <c r="O12" i="33"/>
  <c r="O23" i="33"/>
  <c r="N48" i="23"/>
  <c r="O40" i="23"/>
  <c r="O48" i="23" s="1"/>
  <c r="N50" i="14"/>
  <c r="O42" i="14"/>
  <c r="O50" i="14" s="1"/>
  <c r="N49" i="18"/>
  <c r="O41" i="18"/>
  <c r="O49" i="18" s="1"/>
  <c r="F51" i="24"/>
  <c r="N43" i="24"/>
  <c r="O39" i="29"/>
  <c r="O46" i="29" s="1"/>
  <c r="N46" i="29"/>
  <c r="O47" i="35"/>
  <c r="N48" i="15"/>
  <c r="O40" i="15"/>
  <c r="O48" i="15" s="1"/>
  <c r="N46" i="18"/>
  <c r="O39" i="18"/>
  <c r="O46" i="18" s="1"/>
  <c r="O41" i="25"/>
  <c r="O49" i="25" s="1"/>
  <c r="N49" i="25"/>
  <c r="O40" i="24"/>
  <c r="O48" i="24" s="1"/>
  <c r="N48" i="24"/>
  <c r="O40" i="29"/>
  <c r="O48" i="29" s="1"/>
  <c r="N48" i="29"/>
  <c r="O41" i="5"/>
  <c r="O49" i="5" s="1"/>
  <c r="N49" i="5"/>
  <c r="F51" i="12"/>
  <c r="N43" i="12"/>
  <c r="O40" i="26"/>
  <c r="O48" i="26" s="1"/>
  <c r="N48" i="26"/>
  <c r="N49" i="31"/>
  <c r="O41" i="31"/>
  <c r="O49" i="31" s="1"/>
  <c r="N46" i="14"/>
  <c r="O39" i="14"/>
  <c r="O46" i="14" s="1"/>
  <c r="O42" i="30"/>
  <c r="O50" i="30" s="1"/>
  <c r="N50" i="30"/>
  <c r="N37" i="3"/>
  <c r="O39" i="4"/>
  <c r="O46" i="4" s="1"/>
  <c r="N46" i="4"/>
  <c r="F51" i="23"/>
  <c r="N43" i="23"/>
  <c r="O40" i="13"/>
  <c r="O48" i="13" s="1"/>
  <c r="N48" i="13"/>
  <c r="N49" i="32"/>
  <c r="O41" i="32"/>
  <c r="O49" i="32" s="1"/>
  <c r="F51" i="6"/>
  <c r="N43" i="6"/>
  <c r="O47" i="29"/>
  <c r="N50" i="19"/>
  <c r="O42" i="19"/>
  <c r="O50" i="19" s="1"/>
  <c r="F51" i="9"/>
  <c r="N43" i="9"/>
  <c r="O39" i="31"/>
  <c r="O46" i="31" s="1"/>
  <c r="N46" i="31"/>
  <c r="O12" i="34"/>
  <c r="O10" i="34"/>
  <c r="O17" i="34"/>
  <c r="O9" i="34"/>
  <c r="O23" i="34"/>
  <c r="O42" i="28"/>
  <c r="O50" i="28" s="1"/>
  <c r="N50" i="28"/>
  <c r="O42" i="24"/>
  <c r="O50" i="24" s="1"/>
  <c r="N50" i="24"/>
  <c r="N49" i="28"/>
  <c r="O41" i="28"/>
  <c r="O49" i="28" s="1"/>
  <c r="O41" i="12"/>
  <c r="N49" i="12"/>
  <c r="O40" i="32"/>
  <c r="O48" i="32" s="1"/>
  <c r="N48" i="32"/>
  <c r="O40" i="36"/>
  <c r="O48" i="36" s="1"/>
  <c r="N48" i="36"/>
  <c r="F51" i="20"/>
  <c r="N43" i="20"/>
  <c r="O42" i="6"/>
  <c r="N50" i="6"/>
  <c r="F51" i="18"/>
  <c r="N43" i="18"/>
  <c r="O42" i="9"/>
  <c r="O50" i="9" s="1"/>
  <c r="N50" i="9"/>
  <c r="O41" i="17"/>
  <c r="O49" i="17" s="1"/>
  <c r="N49" i="17"/>
  <c r="N46" i="28"/>
  <c r="O39" i="28"/>
  <c r="O46" i="28" s="1"/>
  <c r="F51" i="14"/>
  <c r="N43" i="14"/>
  <c r="O9" i="35"/>
  <c r="O12" i="35"/>
  <c r="O10" i="35"/>
  <c r="O17" i="35"/>
  <c r="O23" i="35"/>
  <c r="N46" i="12"/>
  <c r="O39" i="12"/>
  <c r="O46" i="12" s="1"/>
  <c r="O39" i="27"/>
  <c r="O46" i="27" s="1"/>
  <c r="N46" i="27"/>
  <c r="O17" i="9"/>
  <c r="O12" i="9"/>
  <c r="O9" i="9"/>
  <c r="O10" i="9"/>
  <c r="O23" i="9"/>
  <c r="O12" i="14"/>
  <c r="O9" i="14"/>
  <c r="O10" i="14"/>
  <c r="O17" i="14"/>
  <c r="O23" i="14"/>
  <c r="N50" i="5"/>
  <c r="O42" i="5"/>
  <c r="O50" i="5" s="1"/>
  <c r="O40" i="12"/>
  <c r="N48" i="12"/>
  <c r="O47" i="9"/>
  <c r="N46" i="13"/>
  <c r="O39" i="13"/>
  <c r="O46" i="13" s="1"/>
  <c r="O41" i="20"/>
  <c r="O49" i="20" s="1"/>
  <c r="N49" i="20"/>
  <c r="N50" i="34"/>
  <c r="O42" i="34"/>
  <c r="O50" i="34" s="1"/>
  <c r="O12" i="17"/>
  <c r="O9" i="17"/>
  <c r="O10" i="17"/>
  <c r="O17" i="17"/>
  <c r="O23" i="17"/>
  <c r="O17" i="22"/>
  <c r="O10" i="22"/>
  <c r="O12" i="22"/>
  <c r="O9" i="22"/>
  <c r="O23" i="22"/>
  <c r="O17" i="20"/>
  <c r="O10" i="20"/>
  <c r="O12" i="20"/>
  <c r="O9" i="20"/>
  <c r="O23" i="20"/>
  <c r="N49" i="34"/>
  <c r="O41" i="34"/>
  <c r="O49" i="34" s="1"/>
  <c r="F51" i="30"/>
  <c r="N43" i="30"/>
  <c r="O42" i="29"/>
  <c r="O50" i="29" s="1"/>
  <c r="N50" i="29"/>
  <c r="O40" i="34"/>
  <c r="O48" i="34" s="1"/>
  <c r="N48" i="34"/>
  <c r="O17" i="25"/>
  <c r="O9" i="25"/>
  <c r="O10" i="25"/>
  <c r="O12" i="25"/>
  <c r="O23" i="25"/>
  <c r="O39" i="25"/>
  <c r="O46" i="25" s="1"/>
  <c r="N46" i="25"/>
  <c r="N48" i="31"/>
  <c r="O40" i="31"/>
  <c r="O48" i="31" s="1"/>
  <c r="O41" i="14"/>
  <c r="O49" i="14" s="1"/>
  <c r="N49" i="14"/>
  <c r="N50" i="33"/>
  <c r="O42" i="33"/>
  <c r="O50" i="33" s="1"/>
  <c r="O47" i="20"/>
  <c r="N15" i="3"/>
  <c r="O41" i="6"/>
  <c r="N49" i="6"/>
  <c r="O40" i="28"/>
  <c r="O48" i="28" s="1"/>
  <c r="N48" i="28"/>
  <c r="F51" i="19"/>
  <c r="N43" i="19"/>
  <c r="O42" i="10"/>
  <c r="O50" i="10" s="1"/>
  <c r="N50" i="10"/>
  <c r="O41" i="7"/>
  <c r="O49" i="7" s="1"/>
  <c r="N49" i="7"/>
  <c r="F51" i="28"/>
  <c r="N43" i="28"/>
  <c r="O47" i="23"/>
  <c r="N50" i="21"/>
  <c r="O42" i="21"/>
  <c r="O50" i="21" s="1"/>
  <c r="N48" i="10"/>
  <c r="O40" i="10"/>
  <c r="O48" i="10" s="1"/>
  <c r="N48" i="25"/>
  <c r="O40" i="25"/>
  <c r="O48" i="25" s="1"/>
  <c r="O42" i="16"/>
  <c r="O50" i="16" s="1"/>
  <c r="N50" i="16"/>
  <c r="O40" i="14"/>
  <c r="O48" i="14" s="1"/>
  <c r="N48" i="14"/>
  <c r="F51" i="5"/>
  <c r="N43" i="5"/>
  <c r="O39" i="24"/>
  <c r="O46" i="24" s="1"/>
  <c r="N46" i="24"/>
  <c r="N46" i="7"/>
  <c r="O39" i="7"/>
  <c r="O46" i="7" s="1"/>
  <c r="N49" i="22"/>
  <c r="O41" i="22"/>
  <c r="O49" i="22" s="1"/>
  <c r="F51" i="34"/>
  <c r="N43" i="34"/>
  <c r="O39" i="16"/>
  <c r="O46" i="16" s="1"/>
  <c r="N46" i="16"/>
  <c r="O39" i="23"/>
  <c r="O46" i="23" s="1"/>
  <c r="N46" i="23"/>
  <c r="O40" i="22"/>
  <c r="O48" i="22" s="1"/>
  <c r="N48" i="22"/>
  <c r="O47" i="36"/>
  <c r="O41" i="23"/>
  <c r="O49" i="23" s="1"/>
  <c r="N49" i="23"/>
  <c r="O40" i="19"/>
  <c r="O48" i="19" s="1"/>
  <c r="N48" i="19"/>
  <c r="F51" i="29"/>
  <c r="N43" i="29"/>
  <c r="O9" i="11"/>
  <c r="O10" i="11"/>
  <c r="O17" i="11"/>
  <c r="O12" i="11"/>
  <c r="O23" i="11"/>
  <c r="O42" i="15"/>
  <c r="O50" i="15" s="1"/>
  <c r="N50" i="15"/>
  <c r="O9" i="28"/>
  <c r="O17" i="28"/>
  <c r="O12" i="28"/>
  <c r="O10" i="28"/>
  <c r="O23" i="28"/>
  <c r="O47" i="24"/>
  <c r="N50" i="4"/>
  <c r="O42" i="4"/>
  <c r="O50" i="4" s="1"/>
  <c r="N40" i="3"/>
  <c r="F51" i="10"/>
  <c r="N43" i="10"/>
  <c r="O42" i="32"/>
  <c r="O50" i="32" s="1"/>
  <c r="N50" i="32"/>
  <c r="O40" i="16"/>
  <c r="O48" i="16" s="1"/>
  <c r="N48" i="16"/>
  <c r="O48" i="6" l="1"/>
  <c r="O49" i="6"/>
  <c r="O48" i="12"/>
  <c r="O50" i="6"/>
  <c r="O49" i="12"/>
  <c r="O50" i="12"/>
  <c r="O43" i="14"/>
  <c r="O51" i="14" s="1"/>
  <c r="N51" i="14"/>
  <c r="N51" i="9"/>
  <c r="O43" i="9"/>
  <c r="O51" i="9" s="1"/>
  <c r="N51" i="12"/>
  <c r="O43" i="12"/>
  <c r="O51" i="12" s="1"/>
  <c r="O9" i="6"/>
  <c r="O12" i="6"/>
  <c r="O17" i="6"/>
  <c r="O10" i="6"/>
  <c r="O23" i="6"/>
  <c r="N46" i="3"/>
  <c r="O38" i="3"/>
  <c r="O43" i="33"/>
  <c r="O51" i="33" s="1"/>
  <c r="N51" i="33"/>
  <c r="O43" i="34"/>
  <c r="O51" i="34" s="1"/>
  <c r="N51" i="34"/>
  <c r="O43" i="5"/>
  <c r="O51" i="5" s="1"/>
  <c r="N51" i="5"/>
  <c r="O43" i="24"/>
  <c r="O51" i="24" s="1"/>
  <c r="N51" i="24"/>
  <c r="N51" i="7"/>
  <c r="O43" i="7"/>
  <c r="O51" i="7" s="1"/>
  <c r="O43" i="17"/>
  <c r="O51" i="17" s="1"/>
  <c r="N51" i="17"/>
  <c r="O9" i="12"/>
  <c r="O17" i="12"/>
  <c r="O12" i="12"/>
  <c r="O10" i="12"/>
  <c r="O23" i="12"/>
  <c r="O43" i="32"/>
  <c r="O51" i="32" s="1"/>
  <c r="N51" i="32"/>
  <c r="N51" i="16"/>
  <c r="O43" i="16"/>
  <c r="O51" i="16" s="1"/>
  <c r="O39" i="3"/>
  <c r="N47" i="3"/>
  <c r="O43" i="4"/>
  <c r="O51" i="4" s="1"/>
  <c r="N51" i="4"/>
  <c r="N51" i="18"/>
  <c r="O43" i="18"/>
  <c r="O51" i="18" s="1"/>
  <c r="N10" i="3"/>
  <c r="N9" i="3"/>
  <c r="O15" i="3"/>
  <c r="O45" i="3" s="1"/>
  <c r="N12" i="3"/>
  <c r="N23" i="3"/>
  <c r="N51" i="20"/>
  <c r="O43" i="20"/>
  <c r="O51" i="20" s="1"/>
  <c r="O43" i="23"/>
  <c r="O51" i="23" s="1"/>
  <c r="N51" i="23"/>
  <c r="N51" i="26"/>
  <c r="O43" i="26"/>
  <c r="O51" i="26" s="1"/>
  <c r="O43" i="36"/>
  <c r="O51" i="36" s="1"/>
  <c r="N51" i="36"/>
  <c r="O43" i="11"/>
  <c r="O51" i="11" s="1"/>
  <c r="N51" i="11"/>
  <c r="N51" i="27"/>
  <c r="O43" i="27"/>
  <c r="O51" i="27" s="1"/>
  <c r="O43" i="25"/>
  <c r="O51" i="25" s="1"/>
  <c r="N51" i="25"/>
  <c r="N51" i="10"/>
  <c r="O43" i="10"/>
  <c r="O51" i="10" s="1"/>
  <c r="O43" i="19"/>
  <c r="O51" i="19" s="1"/>
  <c r="N51" i="19"/>
  <c r="O43" i="35"/>
  <c r="O51" i="35" s="1"/>
  <c r="N51" i="35"/>
  <c r="O47" i="6"/>
  <c r="O43" i="21"/>
  <c r="O51" i="21" s="1"/>
  <c r="N51" i="21"/>
  <c r="N45" i="3"/>
  <c r="O37" i="3"/>
  <c r="N44" i="3"/>
  <c r="O43" i="6"/>
  <c r="O51" i="6" s="1"/>
  <c r="N51" i="6"/>
  <c r="O43" i="22"/>
  <c r="O51" i="22" s="1"/>
  <c r="N51" i="22"/>
  <c r="O43" i="8"/>
  <c r="O51" i="8" s="1"/>
  <c r="N51" i="8"/>
  <c r="O46" i="6"/>
  <c r="N42" i="3"/>
  <c r="O40" i="3"/>
  <c r="N48" i="3"/>
  <c r="N51" i="29"/>
  <c r="O43" i="29"/>
  <c r="O51" i="29" s="1"/>
  <c r="O43" i="28"/>
  <c r="O51" i="28" s="1"/>
  <c r="N51" i="28"/>
  <c r="N51" i="30"/>
  <c r="O43" i="30"/>
  <c r="O51" i="30" s="1"/>
  <c r="N51" i="31"/>
  <c r="O43" i="31"/>
  <c r="O51" i="31" s="1"/>
  <c r="O43" i="13"/>
  <c r="O51" i="13" s="1"/>
  <c r="N51" i="13"/>
  <c r="O43" i="15"/>
  <c r="O51" i="15" s="1"/>
  <c r="N51" i="15"/>
  <c r="O44" i="3" l="1"/>
  <c r="O46" i="3"/>
  <c r="O10" i="3"/>
  <c r="O12" i="3"/>
  <c r="O9" i="3"/>
  <c r="O23" i="3"/>
  <c r="O47" i="3"/>
  <c r="N49" i="3"/>
  <c r="O42" i="3"/>
  <c r="O49" i="3" s="1"/>
  <c r="O4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E2" authorId="0" shapeId="0" xr:uid="{EF36CA27-B560-41BE-BE9F-6459C94E7B50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Updated monthly, based on the redistribution of the TFL underspend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Z6" authorId="0" shapeId="0" xr:uid="{C8BFFF00-704D-48FE-ACBC-1EF0BC23A068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Charges switched from fixed to 90% on the Meter for Taxi trips</t>
        </r>
      </text>
    </comment>
    <comment ref="L30" authorId="0" shapeId="0" xr:uid="{5D04CB08-CC29-46D4-B8EE-1345DBCD17CC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L32" authorId="0" shapeId="0" xr:uid="{D718A49D-558C-4885-9897-8AD8064F33AA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  <comment ref="C49" authorId="0" shapeId="0" xr:uid="{2801F3AB-F207-47C5-8798-932BC20FF671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this includes the addition of penalty charges paid in Mar and Apr. The actual trip cost is £9.96
</t>
        </r>
      </text>
    </comment>
  </commentList>
</comments>
</file>

<file path=xl/sharedStrings.xml><?xml version="1.0" encoding="utf-8"?>
<sst xmlns="http://schemas.openxmlformats.org/spreadsheetml/2006/main" count="2168" uniqueCount="203">
  <si>
    <t>BOROUGH</t>
  </si>
  <si>
    <t>TOTAL</t>
  </si>
  <si>
    <t>BUDGET</t>
  </si>
  <si>
    <t>Barking &amp; Dagenham</t>
  </si>
  <si>
    <t>Barnet</t>
  </si>
  <si>
    <t>Bexley</t>
  </si>
  <si>
    <t>Brent</t>
  </si>
  <si>
    <t>Bromley</t>
  </si>
  <si>
    <t>Camden</t>
  </si>
  <si>
    <t>City  London</t>
  </si>
  <si>
    <t xml:space="preserve">Croydon </t>
  </si>
  <si>
    <t>Ealing</t>
  </si>
  <si>
    <t>Enfield</t>
  </si>
  <si>
    <t>Greenwich</t>
  </si>
  <si>
    <t>Hackney</t>
  </si>
  <si>
    <t xml:space="preserve">Hammersmith &amp; Fulham  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</si>
  <si>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</si>
  <si>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</si>
  <si>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</si>
  <si>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</si>
  <si>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</si>
  <si>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</si>
  <si>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</si>
  <si>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</si>
  <si>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</si>
  <si>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</si>
  <si>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</si>
  <si>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</si>
  <si>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</si>
  <si>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</si>
  <si>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</si>
  <si>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</si>
  <si>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 xml:space="preserve">Tower Hamlets  </t>
  </si>
  <si>
    <t>Waltham Forest</t>
  </si>
  <si>
    <t>Wandsworth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</si>
  <si>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</si>
  <si>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</si>
  <si>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</si>
  <si>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</si>
  <si>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</si>
  <si>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</si>
  <si>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</si>
  <si>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</si>
  <si>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</si>
  <si>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</si>
  <si>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</si>
  <si>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</si>
  <si>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</si>
  <si>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</si>
  <si>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</si>
  <si>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</si>
  <si>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</si>
  <si>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</si>
  <si>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</si>
  <si>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</si>
  <si>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</si>
  <si>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</si>
  <si>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</si>
  <si>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</si>
  <si>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</si>
  <si>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MONTHLY TARGET TOTAL</t>
  </si>
  <si>
    <t>CUMULATIVE MONTHLY TOTAL</t>
  </si>
  <si>
    <t>LONDON BOROUGH OF BARKING &amp; DAGENHAM</t>
  </si>
  <si>
    <t>TOTAL TO DATE</t>
  </si>
  <si>
    <t>AVERAGE TO DATE</t>
  </si>
  <si>
    <t>BND</t>
  </si>
  <si>
    <t>MEMBER DETAILS</t>
  </si>
  <si>
    <t>Members</t>
  </si>
  <si>
    <t>Members Travelling</t>
  </si>
  <si>
    <t>% Members Travelling</t>
  </si>
  <si>
    <t>Trips per Member</t>
  </si>
  <si>
    <t>Trips per Travelling Member</t>
  </si>
  <si>
    <t>Member Meter Charge</t>
  </si>
  <si>
    <t>Average Member Meter Charge per Trip</t>
  </si>
  <si>
    <t>TRIP DETAILS</t>
  </si>
  <si>
    <t>TOTAL Trips</t>
  </si>
  <si>
    <t>Wheelchair Trips (included in TOTAL Trips)</t>
  </si>
  <si>
    <t>% Wheelchair Trips</t>
  </si>
  <si>
    <t>Festive Season Trips (included in TOTAL Trips)</t>
  </si>
  <si>
    <t>SCRUB DETAILS</t>
  </si>
  <si>
    <t>Chargeable Scrubs (included in TOTAL Trips)</t>
  </si>
  <si>
    <t>Cost of Chargeable Scrubs</t>
  </si>
  <si>
    <t>Chargeable scrubs as a % of Total Trips</t>
  </si>
  <si>
    <t>CHARGES</t>
  </si>
  <si>
    <t>Borough Meter Charge</t>
  </si>
  <si>
    <t xml:space="preserve">Management Fee  </t>
  </si>
  <si>
    <t>Special Booking Fee</t>
  </si>
  <si>
    <t>Vehicle Cleaning Charge</t>
  </si>
  <si>
    <t>Festive Season Trip Charge</t>
  </si>
  <si>
    <t>TOTAL CHARGES</t>
  </si>
  <si>
    <t>Total Meter Charge (Borough &amp; Member)</t>
  </si>
  <si>
    <t>Borough Meter Charge &amp; Management Fee</t>
  </si>
  <si>
    <t>All Charges (excluding Festive)</t>
  </si>
  <si>
    <t>All Charges (including Festive)</t>
  </si>
  <si>
    <t>TOTAL Charges (including Penalty Deduction)</t>
  </si>
  <si>
    <t>AVERAGE CHARGE PER TRIP</t>
  </si>
  <si>
    <t>Average Meter Charge (Borough &amp; Member) per Trip</t>
  </si>
  <si>
    <t>Average Meter Charge (Borough) per Trip</t>
  </si>
  <si>
    <t>Average Borough Meter Charge &amp; Management Fee per Trip</t>
  </si>
  <si>
    <t>Average All Charges (excluding Festive) per Trip</t>
  </si>
  <si>
    <t>Average All Charges (including Festive) per Trip</t>
  </si>
  <si>
    <t>LONDON BOROUGH OF BARNET</t>
  </si>
  <si>
    <t>BAR</t>
  </si>
  <si>
    <t>LONDON BOROUGH OF BEXLEY</t>
  </si>
  <si>
    <t>BEX</t>
  </si>
  <si>
    <t>LONDON BOROUGH OF BRENT</t>
  </si>
  <si>
    <t>BRE</t>
  </si>
  <si>
    <t>LONDON BOROUGH OF BROMLEY</t>
  </si>
  <si>
    <t>BRO</t>
  </si>
  <si>
    <t>LONDON BOROUGH OF CAMDEN</t>
  </si>
  <si>
    <t>CAM</t>
  </si>
  <si>
    <t>LONDON BOROUGH OF CITY OF LONDON</t>
  </si>
  <si>
    <t>LON</t>
  </si>
  <si>
    <t>LONDON BOROUGH OF CROYDON</t>
  </si>
  <si>
    <t>CRO</t>
  </si>
  <si>
    <t>LONDON BOROUGH OF EALING</t>
  </si>
  <si>
    <t>EAL</t>
  </si>
  <si>
    <t>LONDON BOROUGH OF ENFIELD</t>
  </si>
  <si>
    <t>ENF</t>
  </si>
  <si>
    <t>LONDON BOROUGH OF GREENWICH</t>
  </si>
  <si>
    <t>GRE</t>
  </si>
  <si>
    <t>LONDON BOROUGH OF HACKNEY</t>
  </si>
  <si>
    <t>HAC</t>
  </si>
  <si>
    <t>LONDON BOROUGH OF HAMMERSMITH &amp; FULHAM</t>
  </si>
  <si>
    <t>HAM</t>
  </si>
  <si>
    <t>LONDON BOROUGH OF HARINGEY</t>
  </si>
  <si>
    <t>HAY</t>
  </si>
  <si>
    <t>LONDON BOROUGH OF HARROW</t>
  </si>
  <si>
    <t>HAR</t>
  </si>
  <si>
    <t>LONDON BOROUGH OF HAVERING</t>
  </si>
  <si>
    <t>HAV</t>
  </si>
  <si>
    <t>LONDON BOROUGH OF HILLINGDON</t>
  </si>
  <si>
    <t>HIL</t>
  </si>
  <si>
    <t>LONDON BOROUGH OF HOUNSLOW</t>
  </si>
  <si>
    <t>HOU</t>
  </si>
  <si>
    <t>LONDON BOROUGH OF ISLINGTON</t>
  </si>
  <si>
    <t>ISL</t>
  </si>
  <si>
    <t>ROYAL BOROUGH OF KENSINGTON &amp; CHELSEA</t>
  </si>
  <si>
    <t>KEN</t>
  </si>
  <si>
    <t>LONDON BOROUGH OF KINGSTON</t>
  </si>
  <si>
    <t>KIN</t>
  </si>
  <si>
    <t>LONDON BOROUGH OF LAMBETH</t>
  </si>
  <si>
    <t>LAM</t>
  </si>
  <si>
    <t>LONDON BOROUGH OF LEWISHAM</t>
  </si>
  <si>
    <t>LEW</t>
  </si>
  <si>
    <t>LONDON BOROUGH OF MERTON</t>
  </si>
  <si>
    <t>MER</t>
  </si>
  <si>
    <t>LONDON BOROUGH OF REDBRIDGE</t>
  </si>
  <si>
    <t>RED</t>
  </si>
  <si>
    <t>LONDON BOROUGH OF RICHMOND</t>
  </si>
  <si>
    <t>RIC</t>
  </si>
  <si>
    <t>LONDON BOROUGH OF SOUTHWARK</t>
  </si>
  <si>
    <t>SOU</t>
  </si>
  <si>
    <t>LONDON BOROUGH OF SUTTON</t>
  </si>
  <si>
    <t>SUT</t>
  </si>
  <si>
    <t>LONDON BOROUGH OF TOWER HAMLETS</t>
  </si>
  <si>
    <t>TOW</t>
  </si>
  <si>
    <t>LONDON BOROUGH OF WALTHAM FOREST</t>
  </si>
  <si>
    <t>WAL</t>
  </si>
  <si>
    <t>LONDON BOROUGH OF WANDSWORTH</t>
  </si>
  <si>
    <t>WAN</t>
  </si>
  <si>
    <t>LONDON BOROUGH OF NEWHAM</t>
  </si>
  <si>
    <t>NEW</t>
  </si>
  <si>
    <t>MONTH COUNT</t>
  </si>
  <si>
    <t>LONDON COUNCILS SUMMARY</t>
  </si>
  <si>
    <t>% Penalty Deduction</t>
  </si>
  <si>
    <t xml:space="preserve">Performance Penalty Deductions </t>
  </si>
  <si>
    <t>Special Snow Trip Payments</t>
  </si>
  <si>
    <t>Croydon</t>
  </si>
  <si>
    <t>Hammersmith &amp; Fulham</t>
  </si>
  <si>
    <t>Tower Hamlets</t>
  </si>
  <si>
    <t>Westminster</t>
  </si>
  <si>
    <t>WES</t>
  </si>
  <si>
    <t>BOROUGH Code</t>
  </si>
  <si>
    <t>LONDON BOROUGH OF WESTMINSTER</t>
  </si>
  <si>
    <t>% Total Penalty Deduction</t>
  </si>
  <si>
    <t>% SLA Penalty not Arriving on time</t>
  </si>
  <si>
    <t>% penalty on the Call Centre Performance</t>
  </si>
  <si>
    <t>Totals</t>
  </si>
  <si>
    <t>TRIPS TAKEN DURING 2017/2018 YEAR</t>
  </si>
  <si>
    <t>BOROUGH  TRIP BUDGET</t>
  </si>
  <si>
    <t>LONDON COUNCILS ADMIN FEE</t>
  </si>
  <si>
    <t>TOTAL BUDGET</t>
  </si>
  <si>
    <t>TFL MAX CONTRIBUTION</t>
  </si>
  <si>
    <t>TOTAL AVAIL EXCL MGT FEE</t>
  </si>
  <si>
    <t>TRIPS TAKEN DURING 2018/2019 YEAR</t>
  </si>
  <si>
    <t>INDIVIDUAL MONTHLY TARGET ALLOCATION 2020/21</t>
  </si>
  <si>
    <t>CUMULATIVE TARGET ALLOCATION 2020/21</t>
  </si>
  <si>
    <t>TAXICARD 2020/21 BUDGET FIGURES SET BY THE BOROUGHS AND TFL (BOROUGH BUDGET + TFL BUDGET - ADMINISTRATION FEE)</t>
  </si>
  <si>
    <t>TRIPS TAKEN DURING 2019/2020 YEAR</t>
  </si>
  <si>
    <t>Scrubs outside SLA</t>
  </si>
  <si>
    <t>Cost of out-SLA scrubs included in management cost</t>
  </si>
  <si>
    <t>based on covid 19 demand</t>
  </si>
  <si>
    <t xml:space="preserve">Average of  2017/18  , 2018/19 and 2019/20 trip ditribution used in the normal time </t>
  </si>
  <si>
    <t>2019-20</t>
  </si>
  <si>
    <t>2020-21</t>
  </si>
  <si>
    <t>Sep</t>
  </si>
  <si>
    <t>2019-21</t>
  </si>
  <si>
    <t>2020-22</t>
  </si>
  <si>
    <t xml:space="preserve">Monthly average </t>
  </si>
  <si>
    <t>Average Borugh Meter Charge per Trip</t>
  </si>
  <si>
    <t>2019-2020</t>
  </si>
  <si>
    <t>TOTAL Trips includes second trip of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</si>
</sst>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(&quot;£&quot;* #,##0.00_);_(&quot;£&quot;* \(#,##0.00\);_(&quot;£&quot;* &quot;-&quot;??_);_(@_)"/>
    <numFmt numFmtId="166" formatCode="_-&quot;£&quot;* #,##0.00_-;\-&quot;£&quot;* #,##0.00_-;_-&quot;£&quot;* &quot;-&quot;_-;_-@_-"/>
    <numFmt numFmtId="167" formatCode="0.0%"/>
    <numFmt numFmtId="168" formatCode="&quot;£&quot;#,##0.00"/>
    <numFmt numFmtId="169" formatCode="&quot;£&quot;#,##0"/>
    <numFmt numFmtId="170" formatCode="dd/mm/yy;@"/>
  </numFmts>
  <fonts count="2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23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1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169" fontId="3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69" fontId="3" fillId="0" borderId="1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169" fontId="3" fillId="2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2" fontId="5" fillId="0" borderId="0" xfId="0" applyNumberFormat="1" applyFont="1" applyFill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10" fontId="3" fillId="0" borderId="1" xfId="0" applyNumberFormat="1" applyFont="1" applyFill="1" applyBorder="1"/>
    <xf numFmtId="17" fontId="11" fillId="3" borderId="1" xfId="0" applyNumberFormat="1" applyFont="1" applyFill="1" applyBorder="1" applyAlignment="1">
      <alignment vertical="top" wrapText="1"/>
    </xf>
    <xf numFmtId="17" fontId="3" fillId="2" borderId="1" xfId="0" applyNumberFormat="1" applyFont="1" applyFill="1" applyBorder="1" applyAlignment="1" applyProtection="1">
      <alignment horizontal="center" vertical="top" wrapText="1"/>
    </xf>
    <xf numFmtId="17" fontId="5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2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Alignment="1"/>
    <xf numFmtId="0" fontId="3" fillId="0" borderId="1" xfId="0" applyFont="1" applyFill="1" applyBorder="1"/>
    <xf numFmtId="3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169" fontId="3" fillId="0" borderId="1" xfId="0" applyNumberFormat="1" applyFont="1" applyFill="1" applyBorder="1" applyProtection="1">
      <protection locked="0"/>
    </xf>
    <xf numFmtId="169" fontId="3" fillId="0" borderId="1" xfId="1" applyNumberFormat="1" applyFont="1" applyFill="1" applyBorder="1" applyAlignment="1"/>
    <xf numFmtId="169" fontId="3" fillId="0" borderId="0" xfId="0" applyNumberFormat="1" applyFont="1" applyFill="1" applyBorder="1"/>
    <xf numFmtId="168" fontId="3" fillId="0" borderId="1" xfId="0" applyNumberFormat="1" applyFont="1" applyFill="1" applyBorder="1"/>
    <xf numFmtId="168" fontId="3" fillId="0" borderId="1" xfId="0" applyNumberFormat="1" applyFont="1" applyFill="1" applyBorder="1" applyProtection="1"/>
    <xf numFmtId="168" fontId="3" fillId="0" borderId="0" xfId="0" applyNumberFormat="1" applyFont="1" applyFill="1" applyBorder="1"/>
    <xf numFmtId="0" fontId="3" fillId="0" borderId="2" xfId="0" applyFont="1" applyFill="1" applyBorder="1"/>
    <xf numFmtId="165" fontId="5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5" fillId="0" borderId="3" xfId="0" applyNumberFormat="1" applyFont="1" applyFill="1" applyBorder="1" applyProtection="1"/>
    <xf numFmtId="165" fontId="3" fillId="0" borderId="3" xfId="0" applyNumberFormat="1" applyFont="1" applyFill="1" applyBorder="1" applyProtection="1"/>
    <xf numFmtId="1" fontId="3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/>
    <xf numFmtId="10" fontId="5" fillId="0" borderId="1" xfId="0" applyNumberFormat="1" applyFont="1" applyFill="1" applyBorder="1" applyProtection="1"/>
    <xf numFmtId="10" fontId="3" fillId="0" borderId="1" xfId="0" applyNumberFormat="1" applyFont="1" applyFill="1" applyBorder="1" applyProtection="1"/>
    <xf numFmtId="3" fontId="5" fillId="4" borderId="1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/>
    <xf numFmtId="2" fontId="3" fillId="0" borderId="0" xfId="0" applyNumberFormat="1" applyFont="1" applyFill="1" applyBorder="1" applyAlignment="1"/>
    <xf numFmtId="0" fontId="3" fillId="2" borderId="1" xfId="0" applyFont="1" applyFill="1" applyBorder="1"/>
    <xf numFmtId="0" fontId="5" fillId="0" borderId="1" xfId="0" applyNumberFormat="1" applyFont="1" applyFill="1" applyBorder="1" applyProtection="1">
      <protection locked="0"/>
    </xf>
    <xf numFmtId="169" fontId="5" fillId="0" borderId="1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/>
    <xf numFmtId="10" fontId="5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0" fontId="5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169" fontId="5" fillId="0" borderId="1" xfId="0" applyNumberFormat="1" applyFont="1" applyFill="1" applyBorder="1" applyProtection="1">
      <protection locked="0"/>
    </xf>
    <xf numFmtId="169" fontId="3" fillId="0" borderId="1" xfId="0" applyNumberFormat="1" applyFont="1" applyFill="1" applyBorder="1" applyAlignment="1"/>
    <xf numFmtId="169" fontId="5" fillId="4" borderId="1" xfId="0" applyNumberFormat="1" applyFont="1" applyFill="1" applyBorder="1" applyProtection="1">
      <protection locked="0"/>
    </xf>
    <xf numFmtId="167" fontId="12" fillId="0" borderId="1" xfId="0" applyNumberFormat="1" applyFont="1" applyBorder="1"/>
    <xf numFmtId="167" fontId="13" fillId="0" borderId="1" xfId="0" applyNumberFormat="1" applyFont="1" applyBorder="1" applyAlignment="1">
      <alignment horizontal="right"/>
    </xf>
    <xf numFmtId="167" fontId="13" fillId="0" borderId="0" xfId="0" applyNumberFormat="1" applyFont="1"/>
    <xf numFmtId="169" fontId="12" fillId="0" borderId="1" xfId="0" applyNumberFormat="1" applyFont="1" applyFill="1" applyBorder="1"/>
    <xf numFmtId="169" fontId="13" fillId="0" borderId="1" xfId="0" applyNumberFormat="1" applyFont="1" applyFill="1" applyBorder="1" applyProtection="1"/>
    <xf numFmtId="169" fontId="12" fillId="0" borderId="1" xfId="0" applyNumberFormat="1" applyFont="1" applyFill="1" applyBorder="1" applyAlignment="1"/>
    <xf numFmtId="169" fontId="13" fillId="0" borderId="0" xfId="0" applyNumberFormat="1" applyFont="1" applyFill="1" applyBorder="1"/>
    <xf numFmtId="169" fontId="5" fillId="0" borderId="0" xfId="0" applyNumberFormat="1" applyFont="1" applyFill="1" applyBorder="1" applyProtection="1">
      <protection locked="0"/>
    </xf>
    <xf numFmtId="169" fontId="3" fillId="0" borderId="0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8" fontId="5" fillId="0" borderId="1" xfId="0" applyNumberFormat="1" applyFont="1" applyFill="1" applyBorder="1" applyProtection="1">
      <protection locked="0"/>
    </xf>
    <xf numFmtId="168" fontId="5" fillId="0" borderId="0" xfId="0" applyNumberFormat="1" applyFont="1" applyFill="1" applyBorder="1"/>
    <xf numFmtId="168" fontId="3" fillId="2" borderId="1" xfId="0" applyNumberFormat="1" applyFont="1" applyFill="1" applyBorder="1"/>
    <xf numFmtId="168" fontId="3" fillId="2" borderId="1" xfId="0" applyNumberFormat="1" applyFont="1" applyFill="1" applyBorder="1" applyProtection="1">
      <protection locked="0"/>
    </xf>
    <xf numFmtId="0" fontId="5" fillId="0" borderId="0" xfId="0" applyFont="1" applyFill="1" applyBorder="1" applyAlignment="1"/>
    <xf numFmtId="17" fontId="11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Fill="1" applyBorder="1"/>
    <xf numFmtId="169" fontId="9" fillId="0" borderId="1" xfId="0" applyNumberFormat="1" applyFont="1" applyFill="1" applyBorder="1"/>
    <xf numFmtId="1" fontId="9" fillId="0" borderId="1" xfId="0" applyNumberFormat="1" applyFont="1" applyFill="1" applyBorder="1"/>
    <xf numFmtId="167" fontId="5" fillId="0" borderId="0" xfId="0" applyNumberFormat="1" applyFont="1"/>
    <xf numFmtId="3" fontId="3" fillId="5" borderId="1" xfId="0" applyNumberFormat="1" applyFont="1" applyFill="1" applyBorder="1"/>
    <xf numFmtId="3" fontId="3" fillId="5" borderId="1" xfId="0" applyNumberFormat="1" applyFont="1" applyFill="1" applyBorder="1" applyProtection="1">
      <protection locked="0"/>
    </xf>
    <xf numFmtId="3" fontId="3" fillId="5" borderId="1" xfId="0" applyNumberFormat="1" applyFont="1" applyFill="1" applyBorder="1" applyAlignment="1"/>
    <xf numFmtId="168" fontId="3" fillId="0" borderId="1" xfId="0" applyNumberFormat="1" applyFont="1" applyFill="1" applyBorder="1" applyProtection="1">
      <protection locked="0"/>
    </xf>
    <xf numFmtId="0" fontId="7" fillId="0" borderId="1" xfId="0" applyFont="1" applyFill="1" applyBorder="1"/>
    <xf numFmtId="168" fontId="3" fillId="0" borderId="1" xfId="0" applyNumberFormat="1" applyFont="1" applyFill="1" applyBorder="1" applyAlignment="1"/>
    <xf numFmtId="168" fontId="3" fillId="2" borderId="1" xfId="0" applyNumberFormat="1" applyFont="1" applyFill="1" applyBorder="1" applyAlignment="1"/>
    <xf numFmtId="167" fontId="12" fillId="0" borderId="1" xfId="0" applyNumberFormat="1" applyFont="1" applyFill="1" applyBorder="1"/>
    <xf numFmtId="167" fontId="13" fillId="0" borderId="1" xfId="0" applyNumberFormat="1" applyFont="1" applyFill="1" applyBorder="1" applyAlignment="1">
      <alignment horizontal="right"/>
    </xf>
    <xf numFmtId="167" fontId="13" fillId="0" borderId="0" xfId="0" applyNumberFormat="1" applyFont="1" applyFill="1"/>
    <xf numFmtId="164" fontId="5" fillId="0" borderId="0" xfId="0" applyNumberFormat="1" applyFont="1" applyFill="1" applyBorder="1"/>
    <xf numFmtId="10" fontId="5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70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2" fontId="4" fillId="0" borderId="4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Protection="1">
      <protection locked="0"/>
    </xf>
    <xf numFmtId="169" fontId="4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2" fontId="4" fillId="6" borderId="4" xfId="0" applyNumberFormat="1" applyFont="1" applyFill="1" applyBorder="1"/>
    <xf numFmtId="0" fontId="19" fillId="0" borderId="0" xfId="0" applyFont="1" applyFill="1" applyBorder="1" applyAlignment="1">
      <alignment horizontal="center"/>
    </xf>
    <xf numFmtId="169" fontId="3" fillId="2" borderId="1" xfId="0" applyNumberFormat="1" applyFont="1" applyFill="1" applyBorder="1" applyAlignment="1"/>
    <xf numFmtId="42" fontId="4" fillId="0" borderId="0" xfId="0" applyNumberFormat="1" applyFont="1" applyFill="1" applyBorder="1"/>
    <xf numFmtId="3" fontId="3" fillId="0" borderId="0" xfId="0" applyNumberFormat="1" applyFont="1" applyFill="1" applyBorder="1" applyProtection="1"/>
    <xf numFmtId="49" fontId="4" fillId="0" borderId="0" xfId="0" applyNumberFormat="1" applyFont="1" applyFill="1" applyBorder="1"/>
    <xf numFmtId="0" fontId="2" fillId="2" borderId="7" xfId="0" applyFont="1" applyFill="1" applyBorder="1" applyAlignment="1">
      <alignment horizontal="left"/>
    </xf>
    <xf numFmtId="164" fontId="2" fillId="2" borderId="7" xfId="1" applyNumberFormat="1" applyFont="1" applyFill="1" applyBorder="1" applyAlignment="1">
      <alignment horizontal="center"/>
    </xf>
    <xf numFmtId="9" fontId="3" fillId="2" borderId="1" xfId="7" applyFont="1" applyFill="1" applyBorder="1" applyAlignment="1">
      <alignment horizontal="right"/>
    </xf>
    <xf numFmtId="0" fontId="8" fillId="0" borderId="6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21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/>
    <xf numFmtId="0" fontId="2" fillId="0" borderId="2" xfId="0" applyFont="1" applyFill="1" applyBorder="1"/>
    <xf numFmtId="10" fontId="5" fillId="0" borderId="0" xfId="7" applyNumberFormat="1" applyFont="1" applyFill="1" applyBorder="1"/>
    <xf numFmtId="0" fontId="3" fillId="0" borderId="1" xfId="0" applyNumberFormat="1" applyFont="1" applyFill="1" applyBorder="1" applyAlignment="1"/>
    <xf numFmtId="0" fontId="3" fillId="0" borderId="1" xfId="1" applyNumberFormat="1" applyFont="1" applyFill="1" applyBorder="1" applyAlignment="1"/>
    <xf numFmtId="0" fontId="23" fillId="0" borderId="0" xfId="0" applyFont="1" applyFill="1" applyBorder="1" applyAlignment="1">
      <alignment horizontal="left"/>
    </xf>
    <xf numFmtId="10" fontId="3" fillId="2" borderId="1" xfId="7" applyNumberFormat="1" applyFont="1" applyFill="1" applyBorder="1" applyAlignment="1">
      <alignment horizontal="right"/>
    </xf>
    <xf numFmtId="0" fontId="24" fillId="0" borderId="0" xfId="0" applyFont="1" applyFill="1" applyBorder="1"/>
    <xf numFmtId="17" fontId="2" fillId="2" borderId="1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/>
    <xf numFmtId="3" fontId="2" fillId="0" borderId="0" xfId="0" applyNumberFormat="1" applyFont="1"/>
    <xf numFmtId="3" fontId="2" fillId="5" borderId="1" xfId="0" applyNumberFormat="1" applyFont="1" applyFill="1" applyBorder="1"/>
    <xf numFmtId="3" fontId="2" fillId="5" borderId="1" xfId="0" applyNumberFormat="1" applyFont="1" applyFill="1" applyBorder="1" applyProtection="1">
      <protection locked="0"/>
    </xf>
    <xf numFmtId="3" fontId="2" fillId="0" borderId="1" xfId="0" applyNumberFormat="1" applyFont="1" applyBorder="1"/>
    <xf numFmtId="3" fontId="2" fillId="0" borderId="1" xfId="0" applyNumberFormat="1" applyFont="1" applyBorder="1" applyProtection="1">
      <protection locked="0"/>
    </xf>
    <xf numFmtId="0" fontId="2" fillId="0" borderId="1" xfId="0" applyFont="1" applyBorder="1"/>
    <xf numFmtId="10" fontId="4" fillId="0" borderId="1" xfId="0" applyNumberFormat="1" applyFont="1" applyBorder="1"/>
    <xf numFmtId="2" fontId="4" fillId="0" borderId="1" xfId="0" applyNumberFormat="1" applyFont="1" applyBorder="1"/>
    <xf numFmtId="169" fontId="2" fillId="0" borderId="1" xfId="0" applyNumberFormat="1" applyFont="1" applyBorder="1"/>
    <xf numFmtId="169" fontId="2" fillId="0" borderId="1" xfId="0" applyNumberFormat="1" applyFont="1" applyBorder="1" applyProtection="1">
      <protection locked="0"/>
    </xf>
    <xf numFmtId="169" fontId="2" fillId="0" borderId="0" xfId="0" applyNumberFormat="1" applyFont="1"/>
    <xf numFmtId="168" fontId="2" fillId="0" borderId="1" xfId="0" applyNumberFormat="1" applyFont="1" applyBorder="1"/>
    <xf numFmtId="168" fontId="2" fillId="0" borderId="0" xfId="0" applyNumberFormat="1" applyFont="1"/>
    <xf numFmtId="0" fontId="2" fillId="0" borderId="2" xfId="0" applyFont="1" applyBorder="1"/>
    <xf numFmtId="165" fontId="4" fillId="0" borderId="3" xfId="0" applyNumberFormat="1" applyFont="1" applyBorder="1"/>
    <xf numFmtId="165" fontId="2" fillId="0" borderId="3" xfId="0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/>
    <xf numFmtId="3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/>
    <xf numFmtId="3" fontId="4" fillId="0" borderId="1" xfId="0" applyNumberFormat="1" applyFont="1" applyBorder="1" applyProtection="1">
      <protection locked="0"/>
    </xf>
    <xf numFmtId="3" fontId="4" fillId="0" borderId="0" xfId="0" applyNumberFormat="1" applyFont="1"/>
    <xf numFmtId="169" fontId="4" fillId="0" borderId="1" xfId="0" applyNumberFormat="1" applyFont="1" applyBorder="1" applyAlignment="1" applyProtection="1">
      <alignment horizontal="right"/>
      <protection locked="0"/>
    </xf>
    <xf numFmtId="169" fontId="4" fillId="0" borderId="0" xfId="0" applyNumberFormat="1" applyFont="1"/>
    <xf numFmtId="10" fontId="4" fillId="0" borderId="2" xfId="0" applyNumberFormat="1" applyFont="1" applyBorder="1"/>
    <xf numFmtId="10" fontId="2" fillId="0" borderId="2" xfId="0" applyNumberFormat="1" applyFont="1" applyBorder="1"/>
    <xf numFmtId="169" fontId="2" fillId="2" borderId="1" xfId="0" applyNumberFormat="1" applyFont="1" applyFill="1" applyBorder="1"/>
    <xf numFmtId="168" fontId="4" fillId="0" borderId="1" xfId="0" applyNumberFormat="1" applyFont="1" applyBorder="1" applyProtection="1">
      <protection locked="0"/>
    </xf>
    <xf numFmtId="10" fontId="4" fillId="0" borderId="0" xfId="0" applyNumberFormat="1" applyFont="1"/>
    <xf numFmtId="10" fontId="2" fillId="0" borderId="0" xfId="0" applyNumberFormat="1" applyFont="1"/>
    <xf numFmtId="169" fontId="4" fillId="0" borderId="1" xfId="0" applyNumberFormat="1" applyFont="1" applyBorder="1" applyProtection="1">
      <protection locked="0"/>
    </xf>
    <xf numFmtId="169" fontId="4" fillId="4" borderId="1" xfId="0" applyNumberFormat="1" applyFont="1" applyFill="1" applyBorder="1" applyProtection="1">
      <protection locked="0"/>
    </xf>
    <xf numFmtId="169" fontId="12" fillId="0" borderId="1" xfId="0" applyNumberFormat="1" applyFont="1" applyBorder="1"/>
    <xf numFmtId="169" fontId="13" fillId="0" borderId="1" xfId="0" applyNumberFormat="1" applyFont="1" applyBorder="1"/>
    <xf numFmtId="169" fontId="13" fillId="0" borderId="0" xfId="0" applyNumberFormat="1" applyFont="1"/>
    <xf numFmtId="169" fontId="4" fillId="0" borderId="0" xfId="0" applyNumberFormat="1" applyFont="1" applyProtection="1">
      <protection locked="0"/>
    </xf>
    <xf numFmtId="169" fontId="2" fillId="0" borderId="0" xfId="1" applyNumberFormat="1" applyFont="1" applyFill="1" applyBorder="1" applyAlignment="1"/>
    <xf numFmtId="10" fontId="4" fillId="0" borderId="0" xfId="7" applyNumberFormat="1" applyFont="1" applyFill="1" applyBorder="1"/>
    <xf numFmtId="168" fontId="4" fillId="0" borderId="0" xfId="0" applyNumberFormat="1" applyFont="1"/>
    <xf numFmtId="168" fontId="2" fillId="2" borderId="1" xfId="0" applyNumberFormat="1" applyFont="1" applyFill="1" applyBorder="1"/>
    <xf numFmtId="169" fontId="2" fillId="2" borderId="1" xfId="0" applyNumberFormat="1" applyFont="1" applyFill="1" applyBorder="1" applyProtection="1">
      <protection locked="0"/>
    </xf>
    <xf numFmtId="168" fontId="2" fillId="2" borderId="1" xfId="0" applyNumberFormat="1" applyFont="1" applyFill="1" applyBorder="1" applyProtection="1">
      <protection locked="0"/>
    </xf>
    <xf numFmtId="17" fontId="2" fillId="7" borderId="1" xfId="0" applyNumberFormat="1" applyFont="1" applyFill="1" applyBorder="1" applyAlignment="1">
      <alignment horizontal="center" vertical="top" wrapText="1"/>
    </xf>
    <xf numFmtId="14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2" fillId="7" borderId="1" xfId="0" applyNumberFormat="1" applyFont="1" applyFill="1" applyBorder="1"/>
    <xf numFmtId="10" fontId="2" fillId="7" borderId="1" xfId="0" applyNumberFormat="1" applyFont="1" applyFill="1" applyBorder="1"/>
    <xf numFmtId="2" fontId="2" fillId="7" borderId="1" xfId="0" applyNumberFormat="1" applyFont="1" applyFill="1" applyBorder="1"/>
    <xf numFmtId="169" fontId="2" fillId="7" borderId="1" xfId="0" applyNumberFormat="1" applyFont="1" applyFill="1" applyBorder="1"/>
    <xf numFmtId="168" fontId="2" fillId="7" borderId="1" xfId="0" applyNumberFormat="1" applyFont="1" applyFill="1" applyBorder="1"/>
    <xf numFmtId="165" fontId="2" fillId="7" borderId="3" xfId="0" applyNumberFormat="1" applyFont="1" applyFill="1" applyBorder="1"/>
    <xf numFmtId="2" fontId="2" fillId="7" borderId="0" xfId="0" applyNumberFormat="1" applyFont="1" applyFill="1"/>
    <xf numFmtId="169" fontId="2" fillId="7" borderId="1" xfId="1" applyNumberFormat="1" applyFont="1" applyFill="1" applyBorder="1" applyAlignment="1"/>
    <xf numFmtId="10" fontId="2" fillId="7" borderId="2" xfId="0" applyNumberFormat="1" applyFont="1" applyFill="1" applyBorder="1"/>
    <xf numFmtId="10" fontId="2" fillId="7" borderId="0" xfId="0" applyNumberFormat="1" applyFont="1" applyFill="1"/>
    <xf numFmtId="167" fontId="13" fillId="7" borderId="1" xfId="0" applyNumberFormat="1" applyFont="1" applyFill="1" applyBorder="1" applyAlignment="1">
      <alignment horizontal="right"/>
    </xf>
    <xf numFmtId="169" fontId="12" fillId="7" borderId="1" xfId="0" applyNumberFormat="1" applyFont="1" applyFill="1" applyBorder="1"/>
    <xf numFmtId="166" fontId="2" fillId="7" borderId="0" xfId="0" applyNumberFormat="1" applyFont="1" applyFill="1"/>
    <xf numFmtId="0" fontId="2" fillId="7" borderId="0" xfId="0" applyFont="1" applyFill="1"/>
    <xf numFmtId="169" fontId="2" fillId="7" borderId="0" xfId="0" applyNumberFormat="1" applyFont="1" applyFill="1"/>
    <xf numFmtId="168" fontId="4" fillId="7" borderId="1" xfId="0" applyNumberFormat="1" applyFont="1" applyFill="1" applyBorder="1" applyProtection="1">
      <protection locked="0"/>
    </xf>
    <xf numFmtId="168" fontId="2" fillId="7" borderId="1" xfId="0" applyNumberFormat="1" applyFont="1" applyFill="1" applyBorder="1" applyProtection="1">
      <protection locked="0"/>
    </xf>
    <xf numFmtId="17" fontId="2" fillId="8" borderId="1" xfId="0" applyNumberFormat="1" applyFont="1" applyFill="1" applyBorder="1" applyAlignment="1" applyProtection="1">
      <alignment horizontal="center" vertical="top" wrapText="1"/>
    </xf>
    <xf numFmtId="14" fontId="3" fillId="8" borderId="0" xfId="0" applyNumberFormat="1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3" fontId="3" fillId="8" borderId="1" xfId="0" applyNumberFormat="1" applyFont="1" applyFill="1" applyBorder="1" applyAlignment="1"/>
    <xf numFmtId="10" fontId="3" fillId="8" borderId="1" xfId="0" applyNumberFormat="1" applyFont="1" applyFill="1" applyBorder="1"/>
    <xf numFmtId="2" fontId="3" fillId="8" borderId="1" xfId="0" applyNumberFormat="1" applyFont="1" applyFill="1" applyBorder="1"/>
    <xf numFmtId="169" fontId="3" fillId="8" borderId="1" xfId="0" applyNumberFormat="1" applyFont="1" applyFill="1" applyBorder="1" applyAlignment="1"/>
    <xf numFmtId="168" fontId="3" fillId="8" borderId="1" xfId="0" applyNumberFormat="1" applyFont="1" applyFill="1" applyBorder="1" applyProtection="1"/>
    <xf numFmtId="165" fontId="3" fillId="8" borderId="3" xfId="0" applyNumberFormat="1" applyFont="1" applyFill="1" applyBorder="1" applyProtection="1"/>
    <xf numFmtId="10" fontId="3" fillId="8" borderId="1" xfId="0" applyNumberFormat="1" applyFont="1" applyFill="1" applyBorder="1" applyProtection="1"/>
    <xf numFmtId="2" fontId="3" fillId="8" borderId="0" xfId="0" applyNumberFormat="1" applyFont="1" applyFill="1" applyBorder="1" applyAlignment="1"/>
    <xf numFmtId="169" fontId="3" fillId="8" borderId="1" xfId="1" applyNumberFormat="1" applyFont="1" applyFill="1" applyBorder="1" applyAlignment="1"/>
    <xf numFmtId="10" fontId="3" fillId="8" borderId="2" xfId="0" applyNumberFormat="1" applyFont="1" applyFill="1" applyBorder="1" applyProtection="1"/>
    <xf numFmtId="167" fontId="13" fillId="8" borderId="1" xfId="0" applyNumberFormat="1" applyFont="1" applyFill="1" applyBorder="1" applyAlignment="1">
      <alignment horizontal="right"/>
    </xf>
    <xf numFmtId="169" fontId="12" fillId="8" borderId="1" xfId="0" applyNumberFormat="1" applyFont="1" applyFill="1" applyBorder="1" applyAlignment="1"/>
    <xf numFmtId="0" fontId="4" fillId="8" borderId="0" xfId="0" applyFont="1" applyFill="1"/>
    <xf numFmtId="169" fontId="3" fillId="8" borderId="0" xfId="0" applyNumberFormat="1" applyFont="1" applyFill="1" applyBorder="1"/>
    <xf numFmtId="0" fontId="3" fillId="8" borderId="0" xfId="0" applyFont="1" applyFill="1" applyBorder="1" applyAlignment="1"/>
    <xf numFmtId="168" fontId="5" fillId="8" borderId="1" xfId="0" applyNumberFormat="1" applyFont="1" applyFill="1" applyBorder="1" applyProtection="1">
      <protection locked="0"/>
    </xf>
    <xf numFmtId="168" fontId="3" fillId="8" borderId="1" xfId="0" applyNumberFormat="1" applyFont="1" applyFill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10" fontId="4" fillId="0" borderId="13" xfId="0" applyNumberFormat="1" applyFont="1" applyBorder="1"/>
    <xf numFmtId="2" fontId="4" fillId="0" borderId="13" xfId="0" applyNumberFormat="1" applyFont="1" applyBorder="1"/>
    <xf numFmtId="169" fontId="2" fillId="0" borderId="13" xfId="0" applyNumberFormat="1" applyFont="1" applyBorder="1" applyProtection="1">
      <protection locked="0"/>
    </xf>
    <xf numFmtId="168" fontId="2" fillId="0" borderId="13" xfId="0" applyNumberFormat="1" applyFont="1" applyBorder="1"/>
    <xf numFmtId="3" fontId="2" fillId="5" borderId="7" xfId="0" applyNumberFormat="1" applyFont="1" applyFill="1" applyBorder="1"/>
    <xf numFmtId="3" fontId="2" fillId="5" borderId="7" xfId="0" applyNumberFormat="1" applyFont="1" applyFill="1" applyBorder="1" applyProtection="1">
      <protection locked="0"/>
    </xf>
    <xf numFmtId="168" fontId="2" fillId="0" borderId="0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2" fontId="4" fillId="0" borderId="10" xfId="0" applyNumberFormat="1" applyFont="1" applyBorder="1"/>
    <xf numFmtId="169" fontId="2" fillId="0" borderId="10" xfId="0" applyNumberFormat="1" applyFont="1" applyBorder="1" applyProtection="1">
      <protection locked="0"/>
    </xf>
    <xf numFmtId="168" fontId="2" fillId="0" borderId="11" xfId="0" applyNumberFormat="1" applyFont="1" applyBorder="1"/>
    <xf numFmtId="168" fontId="2" fillId="0" borderId="12" xfId="0" applyNumberFormat="1" applyFont="1" applyBorder="1"/>
    <xf numFmtId="2" fontId="4" fillId="8" borderId="1" xfId="0" applyNumberFormat="1" applyFont="1" applyFill="1" applyBorder="1"/>
    <xf numFmtId="2" fontId="4" fillId="8" borderId="10" xfId="0" applyNumberFormat="1" applyFont="1" applyFill="1" applyBorder="1"/>
    <xf numFmtId="10" fontId="4" fillId="9" borderId="1" xfId="0" applyNumberFormat="1" applyFont="1" applyFill="1" applyBorder="1"/>
    <xf numFmtId="10" fontId="4" fillId="9" borderId="10" xfId="0" applyNumberFormat="1" applyFont="1" applyFill="1" applyBorder="1"/>
    <xf numFmtId="17" fontId="2" fillId="2" borderId="7" xfId="0" applyNumberFormat="1" applyFont="1" applyFill="1" applyBorder="1" applyAlignment="1">
      <alignment horizontal="center" vertical="top" wrapText="1"/>
    </xf>
    <xf numFmtId="0" fontId="2" fillId="0" borderId="15" xfId="0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5" fillId="0" borderId="18" xfId="0" applyNumberFormat="1" applyFont="1" applyFill="1" applyBorder="1"/>
    <xf numFmtId="2" fontId="4" fillId="0" borderId="1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3" fontId="4" fillId="4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/>
    <xf numFmtId="3" fontId="3" fillId="8" borderId="0" xfId="0" applyNumberFormat="1" applyFont="1" applyFill="1" applyBorder="1" applyAlignment="1"/>
    <xf numFmtId="168" fontId="2" fillId="0" borderId="7" xfId="0" applyNumberFormat="1" applyFont="1" applyBorder="1"/>
    <xf numFmtId="168" fontId="2" fillId="0" borderId="3" xfId="0" applyNumberFormat="1" applyFont="1" applyBorder="1"/>
    <xf numFmtId="168" fontId="2" fillId="7" borderId="3" xfId="0" applyNumberFormat="1" applyFont="1" applyFill="1" applyBorder="1"/>
    <xf numFmtId="168" fontId="3" fillId="8" borderId="3" xfId="0" applyNumberFormat="1" applyFont="1" applyFill="1" applyBorder="1" applyProtection="1"/>
    <xf numFmtId="10" fontId="4" fillId="0" borderId="19" xfId="0" applyNumberFormat="1" applyFont="1" applyBorder="1"/>
    <xf numFmtId="10" fontId="4" fillId="0" borderId="20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68" fontId="4" fillId="0" borderId="23" xfId="0" applyNumberFormat="1" applyFont="1" applyBorder="1" applyProtection="1">
      <protection locked="0"/>
    </xf>
    <xf numFmtId="168" fontId="4" fillId="0" borderId="8" xfId="0" applyNumberFormat="1" applyFont="1" applyBorder="1" applyProtection="1">
      <protection locked="0"/>
    </xf>
    <xf numFmtId="168" fontId="4" fillId="0" borderId="9" xfId="0" applyNumberFormat="1" applyFont="1" applyBorder="1" applyProtection="1">
      <protection locked="0"/>
    </xf>
    <xf numFmtId="168" fontId="4" fillId="0" borderId="24" xfId="0" applyNumberFormat="1" applyFont="1" applyBorder="1" applyProtection="1">
      <protection locked="0"/>
    </xf>
    <xf numFmtId="168" fontId="2" fillId="0" borderId="17" xfId="0" applyNumberFormat="1" applyFont="1" applyBorder="1"/>
    <xf numFmtId="168" fontId="2" fillId="0" borderId="18" xfId="0" applyNumberFormat="1" applyFont="1" applyBorder="1"/>
    <xf numFmtId="168" fontId="4" fillId="0" borderId="25" xfId="0" applyNumberFormat="1" applyFont="1" applyBorder="1" applyProtection="1">
      <protection locked="0"/>
    </xf>
    <xf numFmtId="168" fontId="4" fillId="0" borderId="20" xfId="0" applyNumberFormat="1" applyFont="1" applyBorder="1"/>
    <xf numFmtId="167" fontId="4" fillId="0" borderId="0" xfId="7" applyNumberFormat="1" applyFont="1"/>
    <xf numFmtId="10" fontId="2" fillId="8" borderId="17" xfId="0" applyNumberFormat="1" applyFont="1" applyFill="1" applyBorder="1"/>
    <xf numFmtId="2" fontId="5" fillId="8" borderId="17" xfId="0" applyNumberFormat="1" applyFont="1" applyFill="1" applyBorder="1"/>
    <xf numFmtId="168" fontId="2" fillId="8" borderId="24" xfId="0" applyNumberFormat="1" applyFont="1" applyFill="1" applyBorder="1" applyProtection="1">
      <protection locked="0"/>
    </xf>
    <xf numFmtId="3" fontId="2" fillId="0" borderId="1" xfId="0" applyNumberFormat="1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</cellXfs>
  <cellStyles count="8">
    <cellStyle name="Currency" xfId="1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Percent" xfId="7" builtinId="5"/>
    <cellStyle name="Percent 2" xfId="5" xr:uid="{00000000-0005-0000-0000-000006000000}"/>
    <cellStyle name="Percent 3" xfId="6" xr:uid="{00000000-0005-0000-0000-000007000000}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  <cell r="Q2">
            <v>166</v>
          </cell>
          <cell r="R2">
            <v>75</v>
          </cell>
          <cell r="S2">
            <v>16</v>
          </cell>
          <cell r="T2">
            <v>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  <cell r="Q3">
            <v>278</v>
          </cell>
          <cell r="R3"/>
          <cell r="S3">
            <v>36</v>
          </cell>
          <cell r="T3">
            <v>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  <cell r="Q4">
            <v>42</v>
          </cell>
          <cell r="R4">
            <v>48</v>
          </cell>
          <cell r="S4">
            <v>10</v>
          </cell>
          <cell r="T4">
            <v>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  <cell r="Q5">
            <v>236</v>
          </cell>
          <cell r="R5">
            <v>135</v>
          </cell>
          <cell r="S5">
            <v>57</v>
          </cell>
          <cell r="T5">
            <v>10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  <cell r="Q6">
            <v>79</v>
          </cell>
          <cell r="R6">
            <v>77</v>
          </cell>
          <cell r="S6">
            <v>24</v>
          </cell>
          <cell r="T6">
            <v>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  <cell r="Q7">
            <v>653</v>
          </cell>
          <cell r="R7">
            <v>186</v>
          </cell>
          <cell r="S7">
            <v>71</v>
          </cell>
          <cell r="T7">
            <v>24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  <cell r="Q8">
            <v>11</v>
          </cell>
          <cell r="R8">
            <v>4</v>
          </cell>
          <cell r="T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  <cell r="Q9">
            <v>376</v>
          </cell>
          <cell r="R9"/>
          <cell r="S9">
            <v>30</v>
          </cell>
          <cell r="T9">
            <v>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  <cell r="Q10">
            <v>143</v>
          </cell>
          <cell r="R10">
            <v>171</v>
          </cell>
          <cell r="S10">
            <v>23</v>
          </cell>
          <cell r="T10">
            <v>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  <cell r="Q11">
            <v>84</v>
          </cell>
          <cell r="R11">
            <v>71</v>
          </cell>
          <cell r="S11">
            <v>28</v>
          </cell>
          <cell r="T11">
            <v>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  <cell r="Q12">
            <v>230</v>
          </cell>
          <cell r="R12">
            <v>258</v>
          </cell>
          <cell r="S12">
            <v>16</v>
          </cell>
          <cell r="T12">
            <v>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  <cell r="Q13">
            <v>443</v>
          </cell>
          <cell r="R13">
            <v>359</v>
          </cell>
          <cell r="S13">
            <v>72</v>
          </cell>
          <cell r="T13">
            <v>11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  <cell r="Q14">
            <v>267</v>
          </cell>
          <cell r="R14">
            <v>165</v>
          </cell>
          <cell r="S14">
            <v>34</v>
          </cell>
          <cell r="T14">
            <v>12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  <cell r="Q15">
            <v>459</v>
          </cell>
          <cell r="R15">
            <v>327</v>
          </cell>
          <cell r="S15">
            <v>53</v>
          </cell>
          <cell r="T15">
            <v>18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  <cell r="Q16">
            <v>187</v>
          </cell>
          <cell r="R16"/>
          <cell r="S16">
            <v>15</v>
          </cell>
          <cell r="T16">
            <v>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  <cell r="Q17">
            <v>318</v>
          </cell>
          <cell r="R17">
            <v>82</v>
          </cell>
          <cell r="S17">
            <v>16</v>
          </cell>
          <cell r="T17">
            <v>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  <cell r="Q18">
            <v>106</v>
          </cell>
          <cell r="R18">
            <v>88</v>
          </cell>
          <cell r="S18">
            <v>34</v>
          </cell>
          <cell r="T18">
            <v>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  <cell r="Q19">
            <v>172</v>
          </cell>
          <cell r="R19">
            <v>104</v>
          </cell>
          <cell r="S19">
            <v>29</v>
          </cell>
          <cell r="T19">
            <v>8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  <cell r="Q20">
            <v>483</v>
          </cell>
          <cell r="R20">
            <v>250</v>
          </cell>
          <cell r="S20">
            <v>26</v>
          </cell>
          <cell r="T20">
            <v>13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  <cell r="Q21">
            <v>437</v>
          </cell>
          <cell r="R21">
            <v>184</v>
          </cell>
          <cell r="S21">
            <v>32</v>
          </cell>
          <cell r="T21">
            <v>11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  <cell r="Q22">
            <v>282</v>
          </cell>
          <cell r="R22">
            <v>85</v>
          </cell>
          <cell r="S22">
            <v>29</v>
          </cell>
          <cell r="T22">
            <v>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  <cell r="Q23">
            <v>283</v>
          </cell>
          <cell r="R23">
            <v>138</v>
          </cell>
          <cell r="S23">
            <v>26</v>
          </cell>
          <cell r="T23">
            <v>11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  <cell r="Q24">
            <v>549</v>
          </cell>
          <cell r="R24">
            <v>265</v>
          </cell>
          <cell r="S24">
            <v>45</v>
          </cell>
          <cell r="T24">
            <v>10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  <cell r="Q25">
            <v>301</v>
          </cell>
          <cell r="R25">
            <v>84</v>
          </cell>
          <cell r="S25">
            <v>21</v>
          </cell>
          <cell r="T25">
            <v>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  <cell r="Q26">
            <v>566</v>
          </cell>
          <cell r="R26"/>
          <cell r="S26">
            <v>112</v>
          </cell>
          <cell r="T26">
            <v>19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  <cell r="Q27">
            <v>226</v>
          </cell>
          <cell r="R27">
            <v>210</v>
          </cell>
          <cell r="S27">
            <v>35</v>
          </cell>
          <cell r="T27">
            <v>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  <cell r="Q28">
            <v>277</v>
          </cell>
          <cell r="R28">
            <v>125</v>
          </cell>
          <cell r="S28">
            <v>26</v>
          </cell>
          <cell r="T28">
            <v>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  <cell r="Q29">
            <v>378</v>
          </cell>
          <cell r="R29">
            <v>167</v>
          </cell>
          <cell r="S29">
            <v>43</v>
          </cell>
          <cell r="T29">
            <v>11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  <cell r="Q30">
            <v>227</v>
          </cell>
          <cell r="R30">
            <v>64</v>
          </cell>
          <cell r="S30">
            <v>18</v>
          </cell>
          <cell r="T30">
            <v>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  <cell r="Q31">
            <v>271</v>
          </cell>
          <cell r="R31">
            <v>125</v>
          </cell>
          <cell r="S31">
            <v>26</v>
          </cell>
          <cell r="T31">
            <v>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  <cell r="Q32">
            <v>238</v>
          </cell>
          <cell r="R32"/>
          <cell r="S32">
            <v>13</v>
          </cell>
          <cell r="T32">
            <v>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  <cell r="Q33">
            <v>241</v>
          </cell>
          <cell r="R33">
            <v>135</v>
          </cell>
          <cell r="S33">
            <v>31</v>
          </cell>
          <cell r="T33">
            <v>18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  <cell r="Q34">
            <v>387</v>
          </cell>
          <cell r="R34">
            <v>178</v>
          </cell>
          <cell r="S34">
            <v>22</v>
          </cell>
          <cell r="T34">
            <v>10</v>
          </cell>
        </row>
        <row r="35">
          <cell r="A35"/>
          <cell r="B35"/>
          <cell r="C35" t="str">
            <v>Total</v>
          </cell>
          <cell r="D35">
            <v>17716</v>
          </cell>
          <cell r="E35">
            <v>9.9580695416572631</v>
          </cell>
          <cell r="F35">
            <v>168571.56000000006</v>
          </cell>
          <cell r="G35">
            <v>1348</v>
          </cell>
          <cell r="H35">
            <v>1356.8</v>
          </cell>
          <cell r="I35">
            <v>7845.5999999999985</v>
          </cell>
          <cell r="J35"/>
          <cell r="K35"/>
          <cell r="L35">
            <v>12518.974999999999</v>
          </cell>
          <cell r="M35">
            <v>0</v>
          </cell>
          <cell r="N35">
            <v>0</v>
          </cell>
          <cell r="O35">
            <v>181090.53500000003</v>
          </cell>
          <cell r="P35"/>
          <cell r="Q35">
            <v>9396</v>
          </cell>
          <cell r="Y35">
            <v>5531.3999999999987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24</v>
          </cell>
          <cell r="D2">
            <v>257</v>
          </cell>
          <cell r="E2">
            <v>9.3385214007782107</v>
          </cell>
        </row>
        <row r="3">
          <cell r="A3" t="str">
            <v>BAR</v>
          </cell>
          <cell r="B3" t="str">
            <v>Barnet</v>
          </cell>
          <cell r="C3">
            <v>40</v>
          </cell>
          <cell r="D3">
            <v>314</v>
          </cell>
          <cell r="E3">
            <v>12.738853503184714</v>
          </cell>
        </row>
        <row r="4">
          <cell r="A4" t="str">
            <v>BEX</v>
          </cell>
          <cell r="B4" t="str">
            <v>Bexley</v>
          </cell>
          <cell r="C4">
            <v>22</v>
          </cell>
          <cell r="D4">
            <v>100</v>
          </cell>
          <cell r="E4">
            <v>22</v>
          </cell>
        </row>
        <row r="5">
          <cell r="A5" t="str">
            <v>BRE</v>
          </cell>
          <cell r="B5" t="str">
            <v>Brent</v>
          </cell>
          <cell r="C5">
            <v>63</v>
          </cell>
          <cell r="D5">
            <v>428</v>
          </cell>
          <cell r="E5">
            <v>14.719626168224298</v>
          </cell>
        </row>
        <row r="6">
          <cell r="A6" t="str">
            <v>BRO</v>
          </cell>
          <cell r="B6" t="str">
            <v>Bromley</v>
          </cell>
          <cell r="C6">
            <v>22</v>
          </cell>
          <cell r="D6">
            <v>180</v>
          </cell>
          <cell r="E6">
            <v>12.222222222222221</v>
          </cell>
        </row>
        <row r="7">
          <cell r="A7" t="str">
            <v>CAM</v>
          </cell>
          <cell r="B7" t="str">
            <v>Camden</v>
          </cell>
          <cell r="C7">
            <v>69</v>
          </cell>
          <cell r="D7">
            <v>910</v>
          </cell>
          <cell r="E7">
            <v>7.5824175824175821</v>
          </cell>
        </row>
        <row r="8">
          <cell r="A8" t="str">
            <v>LON</v>
          </cell>
          <cell r="B8" t="str">
            <v>City</v>
          </cell>
          <cell r="C8">
            <v>6</v>
          </cell>
          <cell r="D8">
            <v>15</v>
          </cell>
          <cell r="E8">
            <v>40</v>
          </cell>
        </row>
        <row r="9">
          <cell r="A9" t="str">
            <v>CRO</v>
          </cell>
          <cell r="B9" t="str">
            <v>Croydon</v>
          </cell>
          <cell r="C9">
            <v>43</v>
          </cell>
          <cell r="D9">
            <v>406</v>
          </cell>
          <cell r="E9">
            <v>10.591133004926109</v>
          </cell>
        </row>
        <row r="10">
          <cell r="A10" t="str">
            <v>EAL</v>
          </cell>
          <cell r="B10" t="str">
            <v>Ealing</v>
          </cell>
          <cell r="C10">
            <v>29</v>
          </cell>
          <cell r="D10">
            <v>337</v>
          </cell>
          <cell r="E10">
            <v>8.6053412462908021</v>
          </cell>
        </row>
        <row r="11">
          <cell r="A11" t="str">
            <v>ENF</v>
          </cell>
          <cell r="B11" t="str">
            <v>Enfield</v>
          </cell>
          <cell r="C11">
            <v>41</v>
          </cell>
          <cell r="D11">
            <v>183</v>
          </cell>
          <cell r="E11">
            <v>22.404371584699454</v>
          </cell>
        </row>
        <row r="12">
          <cell r="A12" t="str">
            <v>GRE</v>
          </cell>
          <cell r="B12" t="str">
            <v>Greenwich</v>
          </cell>
          <cell r="C12">
            <v>55</v>
          </cell>
          <cell r="D12">
            <v>504</v>
          </cell>
          <cell r="E12">
            <v>10.912698412698413</v>
          </cell>
        </row>
        <row r="13">
          <cell r="A13" t="str">
            <v>HAC</v>
          </cell>
          <cell r="B13" t="str">
            <v>Hackney</v>
          </cell>
          <cell r="C13">
            <v>99</v>
          </cell>
          <cell r="D13">
            <v>874</v>
          </cell>
          <cell r="E13">
            <v>11.327231121281464</v>
          </cell>
        </row>
        <row r="14">
          <cell r="A14" t="str">
            <v>HAM</v>
          </cell>
          <cell r="B14" t="str">
            <v>Hammersmith &amp; Fulham</v>
          </cell>
          <cell r="C14">
            <v>44</v>
          </cell>
          <cell r="D14">
            <v>466</v>
          </cell>
          <cell r="E14">
            <v>9.4420600858369106</v>
          </cell>
        </row>
        <row r="15">
          <cell r="A15" t="str">
            <v>HAY</v>
          </cell>
          <cell r="B15" t="str">
            <v>Haringey</v>
          </cell>
          <cell r="C15">
            <v>77</v>
          </cell>
          <cell r="D15">
            <v>839</v>
          </cell>
          <cell r="E15">
            <v>9.1775923718712757</v>
          </cell>
        </row>
        <row r="16">
          <cell r="A16" t="str">
            <v>HAR</v>
          </cell>
          <cell r="B16" t="str">
            <v>Harrow</v>
          </cell>
          <cell r="C16">
            <v>21</v>
          </cell>
          <cell r="D16">
            <v>202</v>
          </cell>
          <cell r="E16">
            <v>10.396039603960396</v>
          </cell>
        </row>
        <row r="17">
          <cell r="A17" t="str">
            <v>HAV</v>
          </cell>
          <cell r="B17" t="str">
            <v>Havering</v>
          </cell>
          <cell r="C17">
            <v>51</v>
          </cell>
          <cell r="D17">
            <v>416</v>
          </cell>
          <cell r="E17">
            <v>12.259615384615383</v>
          </cell>
        </row>
        <row r="18">
          <cell r="A18" t="str">
            <v>HIL</v>
          </cell>
          <cell r="B18" t="str">
            <v>Hillingdon</v>
          </cell>
          <cell r="C18">
            <v>32</v>
          </cell>
          <cell r="D18">
            <v>228</v>
          </cell>
          <cell r="E18">
            <v>14.035087719298245</v>
          </cell>
        </row>
        <row r="19">
          <cell r="A19" t="str">
            <v>HOU</v>
          </cell>
          <cell r="B19" t="str">
            <v>Hounslow</v>
          </cell>
          <cell r="C19">
            <v>14</v>
          </cell>
          <cell r="D19">
            <v>305</v>
          </cell>
          <cell r="E19">
            <v>4.5901639344262293</v>
          </cell>
        </row>
        <row r="20">
          <cell r="A20" t="str">
            <v>ISL</v>
          </cell>
          <cell r="B20" t="str">
            <v>Islington</v>
          </cell>
          <cell r="C20">
            <v>82</v>
          </cell>
          <cell r="D20">
            <v>759</v>
          </cell>
          <cell r="E20">
            <v>10.803689064558631</v>
          </cell>
        </row>
        <row r="21">
          <cell r="A21" t="str">
            <v>KEN</v>
          </cell>
          <cell r="B21" t="str">
            <v>Kensington &amp; Chelsea</v>
          </cell>
          <cell r="C21">
            <v>36</v>
          </cell>
          <cell r="D21">
            <v>653</v>
          </cell>
          <cell r="E21">
            <v>5.5130168453292496</v>
          </cell>
        </row>
        <row r="22">
          <cell r="A22" t="str">
            <v>KIN</v>
          </cell>
          <cell r="B22" t="str">
            <v>Kingston-Upon-Thames</v>
          </cell>
          <cell r="C22">
            <v>30</v>
          </cell>
          <cell r="D22">
            <v>396</v>
          </cell>
          <cell r="E22">
            <v>7.5757575757575761</v>
          </cell>
        </row>
        <row r="23">
          <cell r="A23" t="str">
            <v>LAM</v>
          </cell>
          <cell r="B23" t="str">
            <v>Lambeth</v>
          </cell>
          <cell r="C23">
            <v>44</v>
          </cell>
          <cell r="D23">
            <v>447</v>
          </cell>
          <cell r="E23">
            <v>9.8434004474272925</v>
          </cell>
        </row>
        <row r="24">
          <cell r="A24" t="str">
            <v>LEW</v>
          </cell>
          <cell r="B24" t="str">
            <v>Lewisham</v>
          </cell>
          <cell r="C24">
            <v>65</v>
          </cell>
          <cell r="D24">
            <v>859</v>
          </cell>
          <cell r="E24">
            <v>7.5669383003492436</v>
          </cell>
        </row>
        <row r="25">
          <cell r="A25" t="str">
            <v>MER</v>
          </cell>
          <cell r="B25" t="str">
            <v>Merton</v>
          </cell>
          <cell r="C25">
            <v>24</v>
          </cell>
          <cell r="D25">
            <v>406</v>
          </cell>
          <cell r="E25">
            <v>5.9113300492610836</v>
          </cell>
        </row>
        <row r="26">
          <cell r="A26" t="str">
            <v>NEW</v>
          </cell>
          <cell r="B26" t="str">
            <v>Newham</v>
          </cell>
          <cell r="C26">
            <v>124</v>
          </cell>
          <cell r="D26">
            <v>678</v>
          </cell>
          <cell r="E26">
            <v>18.289085545722713</v>
          </cell>
        </row>
        <row r="27">
          <cell r="A27" t="str">
            <v>RED</v>
          </cell>
          <cell r="B27" t="str">
            <v>Redbridge</v>
          </cell>
          <cell r="C27">
            <v>78</v>
          </cell>
          <cell r="D27">
            <v>471</v>
          </cell>
          <cell r="E27">
            <v>16.560509554140125</v>
          </cell>
        </row>
        <row r="28">
          <cell r="A28" t="str">
            <v>RIC</v>
          </cell>
          <cell r="B28" t="str">
            <v>Richmond</v>
          </cell>
          <cell r="C28">
            <v>37</v>
          </cell>
          <cell r="D28">
            <v>428</v>
          </cell>
          <cell r="E28">
            <v>8.6448598130841123</v>
          </cell>
        </row>
        <row r="29">
          <cell r="A29" t="str">
            <v>SOU</v>
          </cell>
          <cell r="B29" t="str">
            <v>Southwark</v>
          </cell>
          <cell r="C29">
            <v>47</v>
          </cell>
          <cell r="D29">
            <v>588</v>
          </cell>
          <cell r="E29">
            <v>7.9931972789115653</v>
          </cell>
        </row>
        <row r="30">
          <cell r="A30" t="str">
            <v>SUT</v>
          </cell>
          <cell r="B30" t="str">
            <v>Sutton</v>
          </cell>
          <cell r="C30">
            <v>29</v>
          </cell>
          <cell r="D30">
            <v>309</v>
          </cell>
          <cell r="E30">
            <v>9.3851132686084142</v>
          </cell>
        </row>
        <row r="31">
          <cell r="A31" t="str">
            <v>TOW</v>
          </cell>
          <cell r="B31" t="str">
            <v>Tower Hamlets</v>
          </cell>
          <cell r="C31">
            <v>101</v>
          </cell>
          <cell r="D31">
            <v>422</v>
          </cell>
          <cell r="E31">
            <v>23.933649289099527</v>
          </cell>
        </row>
        <row r="32">
          <cell r="A32" t="str">
            <v>WAL</v>
          </cell>
          <cell r="B32" t="str">
            <v>Waltham Forest</v>
          </cell>
          <cell r="C32">
            <v>66</v>
          </cell>
          <cell r="D32">
            <v>251</v>
          </cell>
          <cell r="E32">
            <v>26.294820717131472</v>
          </cell>
        </row>
        <row r="33">
          <cell r="A33" t="str">
            <v>WAN</v>
          </cell>
          <cell r="B33" t="str">
            <v>Wandsworth</v>
          </cell>
          <cell r="C33">
            <v>58</v>
          </cell>
          <cell r="D33">
            <v>407</v>
          </cell>
          <cell r="E33">
            <v>14.250614250614252</v>
          </cell>
        </row>
        <row r="34">
          <cell r="A34" t="str">
            <v>WES</v>
          </cell>
          <cell r="B34" t="str">
            <v>Westminster</v>
          </cell>
          <cell r="C34">
            <v>51</v>
          </cell>
          <cell r="D34">
            <v>587</v>
          </cell>
          <cell r="E34">
            <v>8.68824531516184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931</v>
          </cell>
        </row>
        <row r="6">
          <cell r="A6" t="str">
            <v>BRE</v>
          </cell>
          <cell r="B6" t="str">
            <v>BRENT</v>
          </cell>
          <cell r="C6">
            <v>2533</v>
          </cell>
        </row>
        <row r="7">
          <cell r="A7" t="str">
            <v>BRO</v>
          </cell>
          <cell r="B7" t="str">
            <v>BROMLEY</v>
          </cell>
          <cell r="C7">
            <v>1207</v>
          </cell>
        </row>
        <row r="8">
          <cell r="A8" t="str">
            <v>CAM</v>
          </cell>
          <cell r="B8" t="str">
            <v>CAMDEN</v>
          </cell>
          <cell r="C8">
            <v>2238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2258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1875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1585</v>
          </cell>
        </row>
        <row r="16">
          <cell r="A16" t="str">
            <v>HAY</v>
          </cell>
          <cell r="B16" t="str">
            <v>HARINGEY</v>
          </cell>
          <cell r="C16">
            <v>2162</v>
          </cell>
        </row>
        <row r="17">
          <cell r="A17" t="str">
            <v>HAR</v>
          </cell>
          <cell r="B17" t="str">
            <v>HARROW</v>
          </cell>
          <cell r="C17">
            <v>2494</v>
          </cell>
        </row>
        <row r="18">
          <cell r="A18" t="str">
            <v>HAV</v>
          </cell>
          <cell r="B18" t="str">
            <v>HAVERING</v>
          </cell>
          <cell r="C18">
            <v>2372</v>
          </cell>
        </row>
        <row r="19">
          <cell r="A19" t="str">
            <v>HIL</v>
          </cell>
          <cell r="B19" t="str">
            <v>HILLINGDON</v>
          </cell>
          <cell r="C19">
            <v>996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2744</v>
          </cell>
        </row>
        <row r="22">
          <cell r="A22" t="str">
            <v>KEN</v>
          </cell>
          <cell r="B22" t="str">
            <v>KENSINGTON &amp; CHELSEA</v>
          </cell>
          <cell r="C22">
            <v>1828</v>
          </cell>
        </row>
        <row r="23">
          <cell r="A23" t="str">
            <v>KIN</v>
          </cell>
          <cell r="B23" t="str">
            <v>KINGSTON ON THAMES</v>
          </cell>
          <cell r="C23">
            <v>1646</v>
          </cell>
        </row>
        <row r="24">
          <cell r="A24" t="str">
            <v>LAM</v>
          </cell>
          <cell r="B24" t="str">
            <v>LAMBETH</v>
          </cell>
          <cell r="C24">
            <v>1869</v>
          </cell>
        </row>
        <row r="25">
          <cell r="A25" t="str">
            <v>LEW</v>
          </cell>
          <cell r="B25" t="str">
            <v>LEWISHAM</v>
          </cell>
          <cell r="C25">
            <v>1824</v>
          </cell>
        </row>
        <row r="26">
          <cell r="A26" t="str">
            <v>MER</v>
          </cell>
          <cell r="B26" t="str">
            <v>MERTON</v>
          </cell>
          <cell r="C26">
            <v>1822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2597</v>
          </cell>
        </row>
        <row r="29">
          <cell r="A29" t="str">
            <v>RIC</v>
          </cell>
          <cell r="B29" t="str">
            <v>RICHMOND</v>
          </cell>
          <cell r="C29">
            <v>1845</v>
          </cell>
        </row>
        <row r="30">
          <cell r="A30" t="str">
            <v>SOU</v>
          </cell>
          <cell r="B30" t="str">
            <v>SOUTHWARK</v>
          </cell>
          <cell r="C30">
            <v>2575</v>
          </cell>
        </row>
        <row r="31">
          <cell r="A31" t="str">
            <v>SUT</v>
          </cell>
          <cell r="B31" t="str">
            <v>SUTTON</v>
          </cell>
          <cell r="C31">
            <v>1348</v>
          </cell>
        </row>
        <row r="32">
          <cell r="A32" t="str">
            <v>TOW</v>
          </cell>
          <cell r="B32" t="str">
            <v>TOWER HAMLETS</v>
          </cell>
          <cell r="C32">
            <v>1694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1906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/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/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/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/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/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/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/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/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/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/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/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/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/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/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/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/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/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/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/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/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/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/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/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/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/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/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/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/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/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/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/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/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/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>
        <row r="2">
          <cell r="B2" t="str">
            <v>BND</v>
          </cell>
          <cell r="C2" t="str">
            <v>Barking &amp; Dagenham</v>
          </cell>
          <cell r="E2"/>
          <cell r="G2"/>
          <cell r="H2">
            <v>0</v>
          </cell>
          <cell r="I2">
            <v>0</v>
          </cell>
        </row>
        <row r="3">
          <cell r="B3" t="str">
            <v>BAR</v>
          </cell>
          <cell r="C3" t="str">
            <v>Barnet</v>
          </cell>
          <cell r="E3"/>
          <cell r="G3"/>
          <cell r="H3">
            <v>0</v>
          </cell>
          <cell r="I3">
            <v>0</v>
          </cell>
        </row>
        <row r="4">
          <cell r="B4" t="str">
            <v>BEX</v>
          </cell>
          <cell r="C4" t="str">
            <v>Bexley</v>
          </cell>
          <cell r="E4"/>
          <cell r="G4"/>
          <cell r="H4">
            <v>0</v>
          </cell>
          <cell r="I4">
            <v>0</v>
          </cell>
        </row>
        <row r="5">
          <cell r="B5" t="str">
            <v>BRE</v>
          </cell>
          <cell r="C5" t="str">
            <v>Brent</v>
          </cell>
          <cell r="E5"/>
          <cell r="G5"/>
          <cell r="H5">
            <v>0</v>
          </cell>
          <cell r="I5">
            <v>0</v>
          </cell>
        </row>
        <row r="6">
          <cell r="B6" t="str">
            <v>BRO</v>
          </cell>
          <cell r="C6" t="str">
            <v>Bromley</v>
          </cell>
          <cell r="E6"/>
          <cell r="G6"/>
          <cell r="H6">
            <v>0</v>
          </cell>
          <cell r="I6">
            <v>0</v>
          </cell>
        </row>
        <row r="7">
          <cell r="B7" t="str">
            <v>CAM</v>
          </cell>
          <cell r="C7" t="str">
            <v>Camden</v>
          </cell>
          <cell r="E7"/>
          <cell r="G7"/>
          <cell r="H7">
            <v>0</v>
          </cell>
          <cell r="I7">
            <v>0</v>
          </cell>
        </row>
        <row r="8">
          <cell r="B8" t="str">
            <v>LON</v>
          </cell>
          <cell r="C8" t="str">
            <v>City</v>
          </cell>
          <cell r="E8"/>
          <cell r="G8"/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E9"/>
          <cell r="G9"/>
          <cell r="H9">
            <v>0</v>
          </cell>
          <cell r="I9">
            <v>0</v>
          </cell>
        </row>
        <row r="10">
          <cell r="B10" t="str">
            <v>EAL</v>
          </cell>
          <cell r="C10" t="str">
            <v>Ealing</v>
          </cell>
          <cell r="E10"/>
          <cell r="G10"/>
          <cell r="H10">
            <v>0</v>
          </cell>
          <cell r="I10">
            <v>0</v>
          </cell>
        </row>
        <row r="11">
          <cell r="B11" t="str">
            <v>ENF</v>
          </cell>
          <cell r="C11" t="str">
            <v>Enfield</v>
          </cell>
          <cell r="E11"/>
          <cell r="G11"/>
          <cell r="H11">
            <v>0</v>
          </cell>
          <cell r="I11">
            <v>0</v>
          </cell>
        </row>
        <row r="12">
          <cell r="B12" t="str">
            <v>GRE</v>
          </cell>
          <cell r="C12" t="str">
            <v>Greenwich</v>
          </cell>
          <cell r="E12"/>
          <cell r="G12"/>
          <cell r="H12">
            <v>0</v>
          </cell>
          <cell r="I12">
            <v>0</v>
          </cell>
        </row>
        <row r="13">
          <cell r="B13" t="str">
            <v>HAC</v>
          </cell>
          <cell r="C13" t="str">
            <v>Hackney</v>
          </cell>
          <cell r="E13"/>
          <cell r="G13"/>
          <cell r="H13">
            <v>0</v>
          </cell>
          <cell r="I13">
            <v>0</v>
          </cell>
        </row>
        <row r="14">
          <cell r="B14" t="str">
            <v>HAM</v>
          </cell>
          <cell r="C14" t="str">
            <v>Hammersmith &amp; Fulham</v>
          </cell>
          <cell r="E14"/>
          <cell r="G14"/>
          <cell r="H14">
            <v>0</v>
          </cell>
          <cell r="I14">
            <v>0</v>
          </cell>
        </row>
        <row r="15">
          <cell r="B15" t="str">
            <v>HAY</v>
          </cell>
          <cell r="C15" t="str">
            <v>Haringey</v>
          </cell>
          <cell r="E15"/>
          <cell r="G15"/>
          <cell r="H15">
            <v>0</v>
          </cell>
          <cell r="I15">
            <v>0</v>
          </cell>
        </row>
        <row r="16">
          <cell r="B16" t="str">
            <v>HAR</v>
          </cell>
          <cell r="C16" t="str">
            <v>Harrow</v>
          </cell>
          <cell r="E16"/>
          <cell r="G16"/>
          <cell r="H16">
            <v>0</v>
          </cell>
          <cell r="I16">
            <v>0</v>
          </cell>
        </row>
        <row r="17">
          <cell r="B17" t="str">
            <v>HAV</v>
          </cell>
          <cell r="C17" t="str">
            <v>Havering</v>
          </cell>
          <cell r="E17"/>
          <cell r="G17"/>
          <cell r="H17">
            <v>0</v>
          </cell>
          <cell r="I17">
            <v>0</v>
          </cell>
        </row>
        <row r="18">
          <cell r="B18" t="str">
            <v>HIL</v>
          </cell>
          <cell r="C18" t="str">
            <v>Hillingdon</v>
          </cell>
          <cell r="E18"/>
          <cell r="G18"/>
          <cell r="H18">
            <v>0</v>
          </cell>
          <cell r="I18">
            <v>0</v>
          </cell>
        </row>
        <row r="19">
          <cell r="B19" t="str">
            <v>HOU</v>
          </cell>
          <cell r="C19" t="str">
            <v>Hounslow</v>
          </cell>
          <cell r="E19"/>
          <cell r="G19"/>
          <cell r="H19">
            <v>0</v>
          </cell>
          <cell r="I19">
            <v>0</v>
          </cell>
        </row>
        <row r="20">
          <cell r="B20" t="str">
            <v>ISL</v>
          </cell>
          <cell r="C20" t="str">
            <v>Islington</v>
          </cell>
          <cell r="E20"/>
          <cell r="G20"/>
          <cell r="H20">
            <v>0</v>
          </cell>
          <cell r="I20">
            <v>0</v>
          </cell>
        </row>
        <row r="21">
          <cell r="B21" t="str">
            <v>KEN</v>
          </cell>
          <cell r="C21" t="str">
            <v>Kensington &amp; Chelsea</v>
          </cell>
          <cell r="E21"/>
          <cell r="G21"/>
          <cell r="H21">
            <v>0</v>
          </cell>
          <cell r="I21">
            <v>0</v>
          </cell>
        </row>
        <row r="22">
          <cell r="B22" t="str">
            <v>KIN</v>
          </cell>
          <cell r="C22" t="str">
            <v>Kingston-Upon-Thames</v>
          </cell>
          <cell r="E22"/>
          <cell r="G22"/>
          <cell r="H22">
            <v>0</v>
          </cell>
          <cell r="I22">
            <v>0</v>
          </cell>
        </row>
        <row r="23">
          <cell r="B23" t="str">
            <v>LAM</v>
          </cell>
          <cell r="C23" t="str">
            <v>Lambeth</v>
          </cell>
          <cell r="E23"/>
          <cell r="G23"/>
          <cell r="H23">
            <v>0</v>
          </cell>
          <cell r="I23">
            <v>0</v>
          </cell>
        </row>
        <row r="24">
          <cell r="B24" t="str">
            <v>LEW</v>
          </cell>
          <cell r="C24" t="str">
            <v>Lewisham</v>
          </cell>
          <cell r="E24"/>
          <cell r="G24"/>
          <cell r="H24">
            <v>0</v>
          </cell>
          <cell r="I24">
            <v>0</v>
          </cell>
        </row>
        <row r="25">
          <cell r="B25" t="str">
            <v>MER</v>
          </cell>
          <cell r="C25" t="str">
            <v>Merton</v>
          </cell>
          <cell r="E25"/>
          <cell r="G25"/>
          <cell r="H25">
            <v>0</v>
          </cell>
          <cell r="I25">
            <v>0</v>
          </cell>
        </row>
        <row r="26">
          <cell r="B26" t="str">
            <v>NEW</v>
          </cell>
          <cell r="C26" t="str">
            <v>Newham</v>
          </cell>
          <cell r="E26"/>
          <cell r="G26"/>
          <cell r="H26">
            <v>0</v>
          </cell>
          <cell r="I26">
            <v>0</v>
          </cell>
        </row>
        <row r="27">
          <cell r="B27" t="str">
            <v>RED</v>
          </cell>
          <cell r="C27" t="str">
            <v>Redbridge</v>
          </cell>
          <cell r="E27"/>
          <cell r="G27"/>
          <cell r="H27">
            <v>0</v>
          </cell>
          <cell r="I27">
            <v>0</v>
          </cell>
        </row>
        <row r="28">
          <cell r="B28" t="str">
            <v>RIC</v>
          </cell>
          <cell r="C28" t="str">
            <v>Richmond</v>
          </cell>
          <cell r="E28"/>
          <cell r="G28"/>
          <cell r="H28">
            <v>0</v>
          </cell>
          <cell r="I28">
            <v>0</v>
          </cell>
        </row>
        <row r="29">
          <cell r="B29" t="str">
            <v>SOU</v>
          </cell>
          <cell r="C29" t="str">
            <v>Southwark</v>
          </cell>
          <cell r="E29"/>
          <cell r="G29"/>
          <cell r="H29">
            <v>0</v>
          </cell>
          <cell r="I29">
            <v>0</v>
          </cell>
        </row>
        <row r="30">
          <cell r="B30" t="str">
            <v>SUT</v>
          </cell>
          <cell r="C30" t="str">
            <v>Sutton</v>
          </cell>
          <cell r="E30"/>
          <cell r="G30"/>
          <cell r="H30">
            <v>0</v>
          </cell>
          <cell r="I30">
            <v>0</v>
          </cell>
        </row>
        <row r="31">
          <cell r="B31" t="str">
            <v>TOW</v>
          </cell>
          <cell r="C31" t="str">
            <v>Tower Hamlets</v>
          </cell>
          <cell r="E31"/>
          <cell r="G31"/>
          <cell r="H31">
            <v>0</v>
          </cell>
          <cell r="I31">
            <v>0</v>
          </cell>
        </row>
        <row r="32">
          <cell r="B32" t="str">
            <v>WAL</v>
          </cell>
          <cell r="C32" t="str">
            <v>Waltham Forest</v>
          </cell>
          <cell r="E32"/>
          <cell r="G32"/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E33"/>
          <cell r="G33"/>
          <cell r="H33">
            <v>0</v>
          </cell>
          <cell r="I33">
            <v>0</v>
          </cell>
        </row>
        <row r="34">
          <cell r="B34" t="str">
            <v>WES</v>
          </cell>
          <cell r="C34" t="str">
            <v>Westminster</v>
          </cell>
          <cell r="E34"/>
          <cell r="G34"/>
          <cell r="H34">
            <v>0</v>
          </cell>
          <cell r="I34">
            <v>0</v>
          </cell>
        </row>
        <row r="35"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  <cell r="Q2">
            <v>64</v>
          </cell>
          <cell r="R2">
            <v>14</v>
          </cell>
          <cell r="S2">
            <v>3.5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  <cell r="Q3">
            <v>0</v>
          </cell>
          <cell r="R3">
            <v>43</v>
          </cell>
          <cell r="S3">
            <v>10.499999999999998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  <cell r="Q4">
            <v>16</v>
          </cell>
          <cell r="R4">
            <v>14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  <cell r="Q5">
            <v>78</v>
          </cell>
          <cell r="R5">
            <v>38</v>
          </cell>
          <cell r="S5">
            <v>9.7999999999999989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  <cell r="Q6">
            <v>45</v>
          </cell>
          <cell r="R6">
            <v>17</v>
          </cell>
          <cell r="S6">
            <v>9.7999999999999989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  <cell r="Q7">
            <v>129</v>
          </cell>
          <cell r="R7">
            <v>50</v>
          </cell>
          <cell r="S7">
            <v>11.899999999999997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  <cell r="Q8">
            <v>1</v>
          </cell>
          <cell r="R8">
            <v>0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  <cell r="Q9">
            <v>0</v>
          </cell>
          <cell r="R9">
            <v>41</v>
          </cell>
          <cell r="S9">
            <v>8.4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  <cell r="Q10">
            <v>133</v>
          </cell>
          <cell r="R10">
            <v>19</v>
          </cell>
          <cell r="S10">
            <v>7.7000000000000011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  <cell r="Q11">
            <v>46</v>
          </cell>
          <cell r="R11">
            <v>36</v>
          </cell>
          <cell r="S11">
            <v>7.7000000000000011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  <cell r="Q12">
            <v>112</v>
          </cell>
          <cell r="R12">
            <v>40</v>
          </cell>
          <cell r="S12">
            <v>16.099999999999994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  <cell r="Q13">
            <v>250</v>
          </cell>
          <cell r="R13">
            <v>101</v>
          </cell>
          <cell r="S13">
            <v>26.599999999999984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  <cell r="Q14">
            <v>81</v>
          </cell>
          <cell r="R14">
            <v>35</v>
          </cell>
          <cell r="S14">
            <v>10.499999999999998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  <cell r="Q15">
            <v>213</v>
          </cell>
          <cell r="R15">
            <v>75</v>
          </cell>
          <cell r="S15">
            <v>15.399999999999993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  <cell r="Q16">
            <v>0</v>
          </cell>
          <cell r="R16">
            <v>32</v>
          </cell>
          <cell r="S16">
            <v>7.0000000000000009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  <cell r="Q17">
            <v>81</v>
          </cell>
          <cell r="R17">
            <v>11</v>
          </cell>
          <cell r="S17">
            <v>6.3000000000000007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  <cell r="Q18">
            <v>88</v>
          </cell>
          <cell r="R18">
            <v>30</v>
          </cell>
          <cell r="S18">
            <v>3.5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  <cell r="Q19">
            <v>112</v>
          </cell>
          <cell r="R19">
            <v>38</v>
          </cell>
          <cell r="S19">
            <v>12.599999999999996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  <cell r="Q20">
            <v>146</v>
          </cell>
          <cell r="R20">
            <v>14</v>
          </cell>
          <cell r="S20">
            <v>6.3000000000000007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  <cell r="Q21">
            <v>107</v>
          </cell>
          <cell r="R21">
            <v>32</v>
          </cell>
          <cell r="S21">
            <v>15.399999999999993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  <cell r="Q22">
            <v>55</v>
          </cell>
          <cell r="R22">
            <v>33</v>
          </cell>
          <cell r="S22">
            <v>9.7999999999999989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  <cell r="Q23">
            <v>96</v>
          </cell>
          <cell r="R23">
            <v>39</v>
          </cell>
          <cell r="S23">
            <v>14.699999999999994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  <cell r="Q24">
            <v>144</v>
          </cell>
          <cell r="R24">
            <v>69</v>
          </cell>
          <cell r="S24">
            <v>18.899999999999991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  <cell r="Q25">
            <v>56</v>
          </cell>
          <cell r="R25">
            <v>38</v>
          </cell>
          <cell r="S25">
            <v>18.899999999999991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  <cell r="Q26">
            <v>0</v>
          </cell>
          <cell r="R26">
            <v>279</v>
          </cell>
          <cell r="S26">
            <v>28.699999999999982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  <cell r="Q27">
            <v>112</v>
          </cell>
          <cell r="R27">
            <v>28</v>
          </cell>
          <cell r="S27">
            <v>7.0000000000000009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  <cell r="Q28">
            <v>79</v>
          </cell>
          <cell r="R28">
            <v>28</v>
          </cell>
          <cell r="S28">
            <v>6.3000000000000007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  <cell r="Q29">
            <v>103</v>
          </cell>
          <cell r="R29">
            <v>43</v>
          </cell>
          <cell r="S29">
            <v>13.299999999999995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  <cell r="Q30">
            <v>55</v>
          </cell>
          <cell r="R30">
            <v>32</v>
          </cell>
          <cell r="S30">
            <v>2.0999999999999996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  <cell r="Q31">
            <v>78</v>
          </cell>
          <cell r="R31">
            <v>49</v>
          </cell>
          <cell r="S31">
            <v>11.199999999999998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  <cell r="Q32">
            <v>0</v>
          </cell>
          <cell r="R32">
            <v>24</v>
          </cell>
          <cell r="S32">
            <v>7.0000000000000009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  <cell r="Q33">
            <v>82</v>
          </cell>
          <cell r="R33">
            <v>36</v>
          </cell>
          <cell r="S33">
            <v>7.0000000000000009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  <cell r="Q34">
            <v>115</v>
          </cell>
          <cell r="R34">
            <v>41</v>
          </cell>
          <cell r="S34">
            <v>16.099999999999994</v>
          </cell>
        </row>
        <row r="35">
          <cell r="A35"/>
          <cell r="B35"/>
          <cell r="C35" t="str">
            <v>Total</v>
          </cell>
          <cell r="D35">
            <v>12128</v>
          </cell>
          <cell r="E35">
            <v>9.3186838720316612</v>
          </cell>
          <cell r="F35">
            <v>113016.99799999999</v>
          </cell>
          <cell r="G35">
            <v>1186</v>
          </cell>
          <cell r="H35">
            <v>1405</v>
          </cell>
          <cell r="I35">
            <v>5531.3999999999987</v>
          </cell>
          <cell r="J35"/>
          <cell r="K35"/>
          <cell r="L35">
            <v>5163.4449999999997</v>
          </cell>
          <cell r="M35">
            <v>0</v>
          </cell>
          <cell r="N35">
            <v>0</v>
          </cell>
          <cell r="O35">
            <v>118180.44300000001</v>
          </cell>
          <cell r="P35">
            <v>9451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18</v>
          </cell>
          <cell r="D2">
            <v>167</v>
          </cell>
          <cell r="E2">
            <v>10.778443113772456</v>
          </cell>
        </row>
        <row r="3">
          <cell r="A3" t="str">
            <v>BAR</v>
          </cell>
          <cell r="B3" t="str">
            <v>Barnet</v>
          </cell>
          <cell r="C3">
            <v>30</v>
          </cell>
          <cell r="D3">
            <v>231</v>
          </cell>
          <cell r="E3">
            <v>12.987012987012985</v>
          </cell>
        </row>
        <row r="4">
          <cell r="A4" t="str">
            <v>BEX</v>
          </cell>
          <cell r="B4" t="str">
            <v>Bexley</v>
          </cell>
          <cell r="C4">
            <v>3</v>
          </cell>
          <cell r="D4">
            <v>66</v>
          </cell>
          <cell r="E4">
            <v>4.5454545454545459</v>
          </cell>
        </row>
        <row r="5">
          <cell r="A5" t="str">
            <v>BRE</v>
          </cell>
          <cell r="B5" t="str">
            <v>Brent</v>
          </cell>
          <cell r="C5">
            <v>58</v>
          </cell>
          <cell r="D5">
            <v>303</v>
          </cell>
          <cell r="E5">
            <v>19.141914191419144</v>
          </cell>
        </row>
        <row r="6">
          <cell r="A6" t="str">
            <v>BRO</v>
          </cell>
          <cell r="B6" t="str">
            <v>Bromley</v>
          </cell>
          <cell r="C6">
            <v>26</v>
          </cell>
          <cell r="D6">
            <v>129</v>
          </cell>
          <cell r="E6">
            <v>20.155038759689923</v>
          </cell>
        </row>
        <row r="7">
          <cell r="A7" t="str">
            <v>CAM</v>
          </cell>
          <cell r="B7" t="str">
            <v>Camden</v>
          </cell>
          <cell r="C7">
            <v>47</v>
          </cell>
          <cell r="D7">
            <v>667</v>
          </cell>
          <cell r="E7">
            <v>7.0464767616191901</v>
          </cell>
        </row>
        <row r="8">
          <cell r="A8" t="str">
            <v>LON</v>
          </cell>
          <cell r="B8" t="str">
            <v>City</v>
          </cell>
          <cell r="C8">
            <v>8</v>
          </cell>
          <cell r="D8">
            <v>9</v>
          </cell>
          <cell r="E8">
            <v>88.888888888888886</v>
          </cell>
        </row>
        <row r="9">
          <cell r="A9" t="str">
            <v>CRO</v>
          </cell>
          <cell r="B9" t="str">
            <v>Croydon</v>
          </cell>
          <cell r="C9">
            <v>33</v>
          </cell>
          <cell r="D9">
            <v>302</v>
          </cell>
          <cell r="E9">
            <v>10.927152317880795</v>
          </cell>
        </row>
        <row r="10">
          <cell r="A10" t="str">
            <v>EAL</v>
          </cell>
          <cell r="B10" t="str">
            <v>Ealing</v>
          </cell>
          <cell r="C10">
            <v>16</v>
          </cell>
          <cell r="D10">
            <v>247</v>
          </cell>
          <cell r="E10">
            <v>6.4777327935222671</v>
          </cell>
        </row>
        <row r="11">
          <cell r="A11" t="str">
            <v>ENF</v>
          </cell>
          <cell r="B11" t="str">
            <v>Enfield</v>
          </cell>
          <cell r="C11">
            <v>35</v>
          </cell>
          <cell r="D11">
            <v>149</v>
          </cell>
          <cell r="E11">
            <v>23.48993288590604</v>
          </cell>
        </row>
        <row r="12">
          <cell r="A12" t="str">
            <v>GRE</v>
          </cell>
          <cell r="B12" t="str">
            <v>Greenwich</v>
          </cell>
          <cell r="C12">
            <v>38</v>
          </cell>
          <cell r="D12">
            <v>327</v>
          </cell>
          <cell r="E12">
            <v>11.62079510703364</v>
          </cell>
        </row>
        <row r="13">
          <cell r="A13" t="str">
            <v>HAC</v>
          </cell>
          <cell r="B13" t="str">
            <v>Hackney</v>
          </cell>
          <cell r="C13">
            <v>74</v>
          </cell>
          <cell r="D13">
            <v>686</v>
          </cell>
          <cell r="E13">
            <v>10.787172011661808</v>
          </cell>
        </row>
        <row r="14">
          <cell r="A14" t="str">
            <v>HAM</v>
          </cell>
          <cell r="B14" t="str">
            <v>Hammersmith &amp; Fulham</v>
          </cell>
          <cell r="C14">
            <v>25</v>
          </cell>
          <cell r="D14">
            <v>302</v>
          </cell>
          <cell r="E14">
            <v>8.2781456953642394</v>
          </cell>
        </row>
        <row r="15">
          <cell r="A15" t="str">
            <v>HAY</v>
          </cell>
          <cell r="B15" t="str">
            <v>Haringey</v>
          </cell>
          <cell r="C15">
            <v>43</v>
          </cell>
          <cell r="D15">
            <v>592</v>
          </cell>
          <cell r="E15">
            <v>7.2635135135135132</v>
          </cell>
        </row>
        <row r="16">
          <cell r="A16" t="str">
            <v>HAR</v>
          </cell>
          <cell r="B16" t="str">
            <v>Harrow</v>
          </cell>
          <cell r="C16">
            <v>24</v>
          </cell>
          <cell r="D16">
            <v>143</v>
          </cell>
          <cell r="E16">
            <v>16.783216783216783</v>
          </cell>
        </row>
        <row r="17">
          <cell r="A17" t="str">
            <v>HAV</v>
          </cell>
          <cell r="B17" t="str">
            <v>Havering</v>
          </cell>
          <cell r="C17">
            <v>25</v>
          </cell>
          <cell r="D17">
            <v>315</v>
          </cell>
          <cell r="E17">
            <v>7.9365079365079358</v>
          </cell>
        </row>
        <row r="18">
          <cell r="A18" t="str">
            <v>HIL</v>
          </cell>
          <cell r="B18" t="str">
            <v>Hillingdon</v>
          </cell>
          <cell r="C18">
            <v>30</v>
          </cell>
          <cell r="D18">
            <v>161</v>
          </cell>
          <cell r="E18">
            <v>18.633540372670808</v>
          </cell>
        </row>
        <row r="19">
          <cell r="A19" t="str">
            <v>HOU</v>
          </cell>
          <cell r="B19" t="str">
            <v>Hounslow</v>
          </cell>
          <cell r="C19">
            <v>29</v>
          </cell>
          <cell r="D19">
            <v>338</v>
          </cell>
          <cell r="E19">
            <v>8.5798816568047336</v>
          </cell>
        </row>
        <row r="20">
          <cell r="A20" t="str">
            <v>ISL</v>
          </cell>
          <cell r="B20" t="str">
            <v>Islington</v>
          </cell>
          <cell r="C20">
            <v>36</v>
          </cell>
          <cell r="D20">
            <v>464</v>
          </cell>
          <cell r="E20">
            <v>7.7586206896551726</v>
          </cell>
        </row>
        <row r="21">
          <cell r="A21" t="str">
            <v>KEN</v>
          </cell>
          <cell r="B21" t="str">
            <v>Kensington &amp; Chelsea</v>
          </cell>
          <cell r="C21">
            <v>34</v>
          </cell>
          <cell r="D21">
            <v>433</v>
          </cell>
          <cell r="E21">
            <v>7.8521939953810627</v>
          </cell>
        </row>
        <row r="22">
          <cell r="A22" t="str">
            <v>KIN</v>
          </cell>
          <cell r="B22" t="str">
            <v>Kingston-Upon-Thames</v>
          </cell>
          <cell r="C22">
            <v>33</v>
          </cell>
          <cell r="D22">
            <v>310</v>
          </cell>
          <cell r="E22">
            <v>10.64516129032258</v>
          </cell>
        </row>
        <row r="23">
          <cell r="A23" t="str">
            <v>LAM</v>
          </cell>
          <cell r="B23" t="str">
            <v>Lambeth</v>
          </cell>
          <cell r="C23">
            <v>42</v>
          </cell>
          <cell r="D23">
            <v>304</v>
          </cell>
          <cell r="E23">
            <v>13.815789473684212</v>
          </cell>
        </row>
        <row r="24">
          <cell r="A24" t="str">
            <v>LEW</v>
          </cell>
          <cell r="B24" t="str">
            <v>Lewisham</v>
          </cell>
          <cell r="C24">
            <v>79</v>
          </cell>
          <cell r="D24">
            <v>573</v>
          </cell>
          <cell r="E24">
            <v>13.787085514834205</v>
          </cell>
        </row>
        <row r="25">
          <cell r="A25" t="str">
            <v>MER</v>
          </cell>
          <cell r="B25" t="str">
            <v>Merton</v>
          </cell>
          <cell r="C25">
            <v>12</v>
          </cell>
          <cell r="D25">
            <v>378</v>
          </cell>
          <cell r="E25">
            <v>3.1746031746031744</v>
          </cell>
        </row>
        <row r="26">
          <cell r="A26" t="str">
            <v>NEW</v>
          </cell>
          <cell r="B26" t="str">
            <v>Newham</v>
          </cell>
          <cell r="C26">
            <v>207</v>
          </cell>
          <cell r="D26">
            <v>783</v>
          </cell>
          <cell r="E26">
            <v>26.436781609195403</v>
          </cell>
        </row>
        <row r="27">
          <cell r="A27" t="str">
            <v>RED</v>
          </cell>
          <cell r="B27" t="str">
            <v>Redbridge</v>
          </cell>
          <cell r="C27">
            <v>46</v>
          </cell>
          <cell r="D27">
            <v>295</v>
          </cell>
          <cell r="E27">
            <v>15.593220338983052</v>
          </cell>
        </row>
        <row r="28">
          <cell r="A28" t="str">
            <v>RIC</v>
          </cell>
          <cell r="B28" t="str">
            <v>Richmond</v>
          </cell>
          <cell r="C28">
            <v>15</v>
          </cell>
          <cell r="D28">
            <v>302</v>
          </cell>
          <cell r="E28">
            <v>4.9668874172185431</v>
          </cell>
        </row>
        <row r="29">
          <cell r="A29" t="str">
            <v>SOU</v>
          </cell>
          <cell r="B29" t="str">
            <v>Southwark</v>
          </cell>
          <cell r="C29">
            <v>27</v>
          </cell>
          <cell r="D29">
            <v>405</v>
          </cell>
          <cell r="E29">
            <v>6.666666666666667</v>
          </cell>
        </row>
        <row r="30">
          <cell r="A30" t="str">
            <v>SUT</v>
          </cell>
          <cell r="B30" t="str">
            <v>Sutton</v>
          </cell>
          <cell r="C30">
            <v>18</v>
          </cell>
          <cell r="D30">
            <v>251</v>
          </cell>
          <cell r="E30">
            <v>7.1713147410358573</v>
          </cell>
        </row>
        <row r="31">
          <cell r="A31" t="str">
            <v>TOW</v>
          </cell>
          <cell r="B31" t="str">
            <v>Tower Hamlets</v>
          </cell>
          <cell r="C31">
            <v>76</v>
          </cell>
          <cell r="D31">
            <v>313</v>
          </cell>
          <cell r="E31">
            <v>24.281150159744406</v>
          </cell>
        </row>
        <row r="32">
          <cell r="A32" t="str">
            <v>WAL</v>
          </cell>
          <cell r="B32" t="str">
            <v>Waltham Forest</v>
          </cell>
          <cell r="C32">
            <v>31</v>
          </cell>
          <cell r="D32">
            <v>229</v>
          </cell>
          <cell r="E32">
            <v>13.537117903930133</v>
          </cell>
        </row>
        <row r="33">
          <cell r="A33" t="str">
            <v>WAN</v>
          </cell>
          <cell r="B33" t="str">
            <v>Wandsworth</v>
          </cell>
          <cell r="C33">
            <v>37</v>
          </cell>
          <cell r="D33">
            <v>245</v>
          </cell>
          <cell r="E33">
            <v>15.102040816326531</v>
          </cell>
        </row>
        <row r="34">
          <cell r="A34" t="str">
            <v>WES</v>
          </cell>
          <cell r="B34" t="str">
            <v>Westminster</v>
          </cell>
          <cell r="C34">
            <v>35</v>
          </cell>
          <cell r="D34">
            <v>451</v>
          </cell>
          <cell r="E34">
            <v>7.7605321507760534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1188</v>
          </cell>
        </row>
        <row r="4">
          <cell r="A4" t="str">
            <v>BAR</v>
          </cell>
          <cell r="B4" t="str">
            <v>BARNET</v>
          </cell>
          <cell r="C4">
            <v>2083</v>
          </cell>
        </row>
        <row r="5">
          <cell r="A5" t="str">
            <v>BEX</v>
          </cell>
          <cell r="B5" t="str">
            <v>BEXLEY</v>
          </cell>
          <cell r="C5">
            <v>934</v>
          </cell>
        </row>
        <row r="6">
          <cell r="A6" t="str">
            <v>BRE</v>
          </cell>
          <cell r="B6" t="str">
            <v>BRENT</v>
          </cell>
          <cell r="C6">
            <v>2540</v>
          </cell>
        </row>
        <row r="7">
          <cell r="A7" t="str">
            <v>BRO</v>
          </cell>
          <cell r="B7" t="str">
            <v>BROMLEY</v>
          </cell>
          <cell r="C7">
            <v>1215</v>
          </cell>
        </row>
        <row r="8">
          <cell r="A8" t="str">
            <v>CAM</v>
          </cell>
          <cell r="B8" t="str">
            <v>CAMDEN</v>
          </cell>
          <cell r="C8">
            <v>2244</v>
          </cell>
        </row>
        <row r="9">
          <cell r="A9" t="str">
            <v>LON</v>
          </cell>
          <cell r="B9" t="str">
            <v>CITY OF LONDON</v>
          </cell>
          <cell r="C9">
            <v>90</v>
          </cell>
        </row>
        <row r="10">
          <cell r="A10" t="str">
            <v>CRO</v>
          </cell>
          <cell r="B10" t="str">
            <v>CROYDON</v>
          </cell>
          <cell r="C10">
            <v>2305</v>
          </cell>
        </row>
        <row r="11">
          <cell r="A11" t="str">
            <v>EAL</v>
          </cell>
          <cell r="B11" t="str">
            <v>EALING</v>
          </cell>
          <cell r="C11">
            <v>2430</v>
          </cell>
        </row>
        <row r="12">
          <cell r="A12" t="str">
            <v>ENF</v>
          </cell>
          <cell r="B12" t="str">
            <v>ENFIELD</v>
          </cell>
          <cell r="C12">
            <v>1161</v>
          </cell>
        </row>
        <row r="13">
          <cell r="A13" t="str">
            <v>GRE</v>
          </cell>
          <cell r="B13" t="str">
            <v>GREENWICH</v>
          </cell>
          <cell r="C13">
            <v>1880</v>
          </cell>
        </row>
        <row r="14">
          <cell r="A14" t="str">
            <v>HAC</v>
          </cell>
          <cell r="B14" t="str">
            <v>HACKNEY</v>
          </cell>
          <cell r="C14">
            <v>2616</v>
          </cell>
        </row>
        <row r="15">
          <cell r="A15" t="str">
            <v>HAM</v>
          </cell>
          <cell r="B15" t="str">
            <v>HAMMERSMITH &amp; FULHAM</v>
          </cell>
          <cell r="C15">
            <v>1601</v>
          </cell>
        </row>
        <row r="16">
          <cell r="A16" t="str">
            <v>HAY</v>
          </cell>
          <cell r="B16" t="str">
            <v>HARINGEY</v>
          </cell>
          <cell r="C16">
            <v>2168</v>
          </cell>
        </row>
        <row r="17">
          <cell r="A17" t="str">
            <v>HAR</v>
          </cell>
          <cell r="B17" t="str">
            <v>HARROW</v>
          </cell>
          <cell r="C17">
            <v>2497</v>
          </cell>
        </row>
        <row r="18">
          <cell r="A18" t="str">
            <v>HAV</v>
          </cell>
          <cell r="B18" t="str">
            <v>HAVERING</v>
          </cell>
          <cell r="C18">
            <v>2374</v>
          </cell>
        </row>
        <row r="19">
          <cell r="A19" t="str">
            <v>HIL</v>
          </cell>
          <cell r="B19" t="str">
            <v>HILLINGDON</v>
          </cell>
          <cell r="C19">
            <v>992</v>
          </cell>
        </row>
        <row r="20">
          <cell r="A20" t="str">
            <v>HOU</v>
          </cell>
          <cell r="B20" t="str">
            <v>HOUNSLOW</v>
          </cell>
          <cell r="C20">
            <v>1757</v>
          </cell>
        </row>
        <row r="21">
          <cell r="A21" t="str">
            <v>ISL</v>
          </cell>
          <cell r="B21" t="str">
            <v>ISLINGTON</v>
          </cell>
          <cell r="C21">
            <v>2754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1651</v>
          </cell>
        </row>
        <row r="24">
          <cell r="A24" t="str">
            <v>LAM</v>
          </cell>
          <cell r="B24" t="str">
            <v>LAMBETH</v>
          </cell>
          <cell r="C24">
            <v>1870</v>
          </cell>
        </row>
        <row r="25">
          <cell r="A25" t="str">
            <v>LEW</v>
          </cell>
          <cell r="B25" t="str">
            <v>LEWISHAM</v>
          </cell>
          <cell r="C25">
            <v>1852</v>
          </cell>
        </row>
        <row r="26">
          <cell r="A26" t="str">
            <v>MER</v>
          </cell>
          <cell r="B26" t="str">
            <v>MERTON</v>
          </cell>
          <cell r="C26">
            <v>1826</v>
          </cell>
        </row>
        <row r="27">
          <cell r="A27" t="str">
            <v>NEW</v>
          </cell>
          <cell r="B27" t="str">
            <v>NEWHAM</v>
          </cell>
          <cell r="C27">
            <v>2159</v>
          </cell>
        </row>
        <row r="28">
          <cell r="A28" t="str">
            <v>RED</v>
          </cell>
          <cell r="B28" t="str">
            <v>REDBRIDGE</v>
          </cell>
          <cell r="C28">
            <v>2604</v>
          </cell>
        </row>
        <row r="29">
          <cell r="A29" t="str">
            <v>RIC</v>
          </cell>
          <cell r="B29" t="str">
            <v>RICHMOND</v>
          </cell>
          <cell r="C29">
            <v>1884</v>
          </cell>
        </row>
        <row r="30">
          <cell r="A30" t="str">
            <v>SOU</v>
          </cell>
          <cell r="B30" t="str">
            <v>SOUTHWARK</v>
          </cell>
          <cell r="C30">
            <v>2579</v>
          </cell>
        </row>
        <row r="31">
          <cell r="A31" t="str">
            <v>SUT</v>
          </cell>
          <cell r="B31" t="str">
            <v>SUTTON</v>
          </cell>
          <cell r="C31">
            <v>1355</v>
          </cell>
        </row>
        <row r="32">
          <cell r="A32" t="str">
            <v>TOW</v>
          </cell>
          <cell r="B32" t="str">
            <v>TOWER HAMLETS</v>
          </cell>
          <cell r="C32">
            <v>1676</v>
          </cell>
        </row>
        <row r="33">
          <cell r="A33" t="str">
            <v>WAL</v>
          </cell>
          <cell r="B33" t="str">
            <v>WALTHAM FOREST</v>
          </cell>
          <cell r="C33">
            <v>1358</v>
          </cell>
        </row>
        <row r="34">
          <cell r="A34" t="str">
            <v>WAN</v>
          </cell>
          <cell r="B34" t="str">
            <v>WANDSWORTH</v>
          </cell>
          <cell r="C34">
            <v>1651</v>
          </cell>
        </row>
        <row r="35">
          <cell r="A35" t="str">
            <v>WES</v>
          </cell>
          <cell r="B35" t="str">
            <v>WESTMINSTER</v>
          </cell>
          <cell r="C35">
            <v>1905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  <cell r="T2">
            <v>233</v>
          </cell>
          <cell r="U2">
            <v>170</v>
          </cell>
          <cell r="V2">
            <v>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  <cell r="T3">
            <v>438</v>
          </cell>
          <cell r="U3"/>
          <cell r="V3">
            <v>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  <cell r="T4">
            <v>87</v>
          </cell>
          <cell r="U4">
            <v>65</v>
          </cell>
          <cell r="V4">
            <v>13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  <cell r="T5">
            <v>375</v>
          </cell>
          <cell r="U5">
            <v>258</v>
          </cell>
          <cell r="V5">
            <v>34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  <cell r="T6">
            <v>127</v>
          </cell>
          <cell r="U6">
            <v>113</v>
          </cell>
          <cell r="V6">
            <v>24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  <cell r="T7">
            <v>1055</v>
          </cell>
          <cell r="U7">
            <v>305</v>
          </cell>
          <cell r="V7">
            <v>86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  <cell r="T8">
            <v>20</v>
          </cell>
          <cell r="U8">
            <v>3</v>
          </cell>
          <cell r="V8">
            <v>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  <cell r="T9">
            <v>634</v>
          </cell>
          <cell r="U9"/>
          <cell r="V9">
            <v>27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  <cell r="T10">
            <v>226</v>
          </cell>
          <cell r="U10">
            <v>286</v>
          </cell>
          <cell r="V10">
            <v>26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  <cell r="T11">
            <v>125</v>
          </cell>
          <cell r="U11">
            <v>104</v>
          </cell>
          <cell r="V11">
            <v>28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  <cell r="T12">
            <v>428</v>
          </cell>
          <cell r="U12">
            <v>367</v>
          </cell>
          <cell r="V12">
            <v>40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  <cell r="T13">
            <v>643</v>
          </cell>
          <cell r="U13">
            <v>722</v>
          </cell>
          <cell r="V13">
            <v>53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  <cell r="T14">
            <v>425</v>
          </cell>
          <cell r="U14">
            <v>284</v>
          </cell>
          <cell r="V14">
            <v>31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  <cell r="T15">
            <v>772</v>
          </cell>
          <cell r="U15">
            <v>498</v>
          </cell>
          <cell r="V15">
            <v>81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  <cell r="T16">
            <v>278</v>
          </cell>
          <cell r="U16"/>
          <cell r="V16">
            <v>14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  <cell r="T17">
            <v>576</v>
          </cell>
          <cell r="U17">
            <v>187</v>
          </cell>
          <cell r="V17">
            <v>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  <cell r="T18">
            <v>143</v>
          </cell>
          <cell r="U18">
            <v>179</v>
          </cell>
          <cell r="V18">
            <v>35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  <cell r="T19">
            <v>243</v>
          </cell>
          <cell r="U19">
            <v>147</v>
          </cell>
          <cell r="V19">
            <v>24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  <cell r="T20">
            <v>720</v>
          </cell>
          <cell r="U20">
            <v>379</v>
          </cell>
          <cell r="V20">
            <v>42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  <cell r="T21">
            <v>627</v>
          </cell>
          <cell r="U21">
            <v>278</v>
          </cell>
          <cell r="V21">
            <v>19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  <cell r="T22">
            <v>473</v>
          </cell>
          <cell r="U22">
            <v>148</v>
          </cell>
          <cell r="V22">
            <v>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  <cell r="T23">
            <v>405</v>
          </cell>
          <cell r="U23">
            <v>285</v>
          </cell>
          <cell r="V23">
            <v>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  <cell r="T24">
            <v>813</v>
          </cell>
          <cell r="U24">
            <v>390</v>
          </cell>
          <cell r="V24">
            <v>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  <cell r="T25">
            <v>377</v>
          </cell>
          <cell r="U25">
            <v>157</v>
          </cell>
          <cell r="V25">
            <v>20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  <cell r="T26">
            <v>834</v>
          </cell>
          <cell r="U26"/>
          <cell r="V26">
            <v>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  <cell r="T27">
            <v>374</v>
          </cell>
          <cell r="U27">
            <v>303</v>
          </cell>
          <cell r="V27">
            <v>62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  <cell r="T28">
            <v>386</v>
          </cell>
          <cell r="U28">
            <v>218</v>
          </cell>
          <cell r="V28">
            <v>23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  <cell r="T29">
            <v>648</v>
          </cell>
          <cell r="U29">
            <v>290</v>
          </cell>
          <cell r="V29">
            <v>45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  <cell r="T30">
            <v>317</v>
          </cell>
          <cell r="U30">
            <v>124</v>
          </cell>
          <cell r="V30">
            <v>17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  <cell r="T31">
            <v>593</v>
          </cell>
          <cell r="U31">
            <v>242</v>
          </cell>
          <cell r="V31">
            <v>32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  <cell r="T32">
            <v>339</v>
          </cell>
          <cell r="U32"/>
          <cell r="V32">
            <v>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  <cell r="T33">
            <v>375</v>
          </cell>
          <cell r="U33">
            <v>157</v>
          </cell>
          <cell r="V33">
            <v>33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  <cell r="T34">
            <v>596</v>
          </cell>
          <cell r="U34">
            <v>224</v>
          </cell>
          <cell r="V34">
            <v>20</v>
          </cell>
        </row>
        <row r="35">
          <cell r="A35"/>
          <cell r="B35"/>
          <cell r="C35" t="str">
            <v>Total</v>
          </cell>
          <cell r="D35">
            <v>28471</v>
          </cell>
          <cell r="E35">
            <v>9.3978404341259534</v>
          </cell>
          <cell r="F35">
            <v>267565.91500000004</v>
          </cell>
          <cell r="G35">
            <v>1511</v>
          </cell>
          <cell r="H35">
            <v>1951.5</v>
          </cell>
          <cell r="I35">
            <v>12283.600000000004</v>
          </cell>
          <cell r="J35"/>
          <cell r="K35"/>
          <cell r="L35">
            <v>12283.600000000004</v>
          </cell>
          <cell r="M35">
            <v>0</v>
          </cell>
          <cell r="N35">
            <v>0</v>
          </cell>
          <cell r="O35">
            <v>279849.51499999996</v>
          </cell>
          <cell r="P35">
            <v>1</v>
          </cell>
          <cell r="Q35">
            <v>9.8292829545853664</v>
          </cell>
          <cell r="R35">
            <v>13.542348881317832</v>
          </cell>
          <cell r="S35">
            <v>431.19999999999544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76</v>
          </cell>
          <cell r="D2">
            <v>422</v>
          </cell>
          <cell r="E2">
            <v>18.009478672985782</v>
          </cell>
        </row>
        <row r="3">
          <cell r="A3" t="str">
            <v>BAR</v>
          </cell>
          <cell r="B3" t="str">
            <v>Barnet</v>
          </cell>
          <cell r="C3">
            <v>76</v>
          </cell>
          <cell r="D3">
            <v>467</v>
          </cell>
          <cell r="E3">
            <v>16.274089935760173</v>
          </cell>
        </row>
        <row r="4">
          <cell r="A4" t="str">
            <v>BEX</v>
          </cell>
          <cell r="B4" t="str">
            <v>Bexley</v>
          </cell>
          <cell r="C4">
            <v>39</v>
          </cell>
          <cell r="D4">
            <v>165</v>
          </cell>
          <cell r="E4">
            <v>23.636363636363637</v>
          </cell>
        </row>
        <row r="5">
          <cell r="A5" t="str">
            <v>BRE</v>
          </cell>
          <cell r="B5" t="str">
            <v>Brent</v>
          </cell>
          <cell r="C5">
            <v>120</v>
          </cell>
          <cell r="D5">
            <v>667</v>
          </cell>
          <cell r="E5">
            <v>17.991004497751124</v>
          </cell>
        </row>
        <row r="6">
          <cell r="A6" t="str">
            <v>BRO</v>
          </cell>
          <cell r="B6" t="str">
            <v>Bromley</v>
          </cell>
          <cell r="C6">
            <v>42</v>
          </cell>
          <cell r="D6">
            <v>264</v>
          </cell>
          <cell r="E6">
            <v>15.909090909090908</v>
          </cell>
        </row>
        <row r="7">
          <cell r="A7" t="str">
            <v>CAM</v>
          </cell>
          <cell r="B7" t="str">
            <v>Camden</v>
          </cell>
          <cell r="C7">
            <v>130</v>
          </cell>
          <cell r="D7">
            <v>1446</v>
          </cell>
          <cell r="E7">
            <v>8.9903181189488244</v>
          </cell>
        </row>
        <row r="8">
          <cell r="A8" t="str">
            <v>LON</v>
          </cell>
          <cell r="B8" t="str">
            <v>City</v>
          </cell>
          <cell r="C8">
            <v>15</v>
          </cell>
          <cell r="D8">
            <v>25</v>
          </cell>
          <cell r="E8">
            <v>60</v>
          </cell>
        </row>
        <row r="9">
          <cell r="A9" t="str">
            <v>CRO</v>
          </cell>
          <cell r="B9" t="str">
            <v>Croydon</v>
          </cell>
          <cell r="C9">
            <v>61</v>
          </cell>
          <cell r="D9">
            <v>661</v>
          </cell>
          <cell r="E9">
            <v>9.2284417549167923</v>
          </cell>
        </row>
        <row r="10">
          <cell r="A10" t="str">
            <v>EAL</v>
          </cell>
          <cell r="B10" t="str">
            <v>Ealing</v>
          </cell>
          <cell r="C10">
            <v>54</v>
          </cell>
          <cell r="D10">
            <v>538</v>
          </cell>
          <cell r="E10">
            <v>10.037174721189592</v>
          </cell>
        </row>
        <row r="11">
          <cell r="A11" t="str">
            <v>ENF</v>
          </cell>
          <cell r="B11" t="str">
            <v>Enfield</v>
          </cell>
          <cell r="C11">
            <v>55</v>
          </cell>
          <cell r="D11">
            <v>257</v>
          </cell>
          <cell r="E11">
            <v>21.40077821011673</v>
          </cell>
        </row>
        <row r="12">
          <cell r="A12" t="str">
            <v>GRE</v>
          </cell>
          <cell r="B12" t="str">
            <v>Greenwich</v>
          </cell>
          <cell r="C12">
            <v>115</v>
          </cell>
          <cell r="D12">
            <v>835</v>
          </cell>
          <cell r="E12">
            <v>13.77245508982036</v>
          </cell>
        </row>
        <row r="13">
          <cell r="A13" t="str">
            <v>HAC</v>
          </cell>
          <cell r="B13" t="str">
            <v>Hackney</v>
          </cell>
          <cell r="C13">
            <v>176</v>
          </cell>
          <cell r="D13">
            <v>1418</v>
          </cell>
          <cell r="E13">
            <v>12.411847672778562</v>
          </cell>
        </row>
        <row r="14">
          <cell r="A14" t="str">
            <v>HAM</v>
          </cell>
          <cell r="B14" t="str">
            <v>Hammersmith &amp; Fulham</v>
          </cell>
          <cell r="C14">
            <v>75</v>
          </cell>
          <cell r="D14">
            <v>740</v>
          </cell>
          <cell r="E14">
            <v>10.135135135135135</v>
          </cell>
        </row>
        <row r="15">
          <cell r="A15" t="str">
            <v>HAY</v>
          </cell>
          <cell r="B15" t="str">
            <v>Haringey</v>
          </cell>
          <cell r="C15">
            <v>125</v>
          </cell>
          <cell r="D15">
            <v>1351</v>
          </cell>
          <cell r="E15">
            <v>9.2524056254626199</v>
          </cell>
        </row>
        <row r="16">
          <cell r="A16" t="str">
            <v>HAR</v>
          </cell>
          <cell r="B16" t="str">
            <v>Harrow</v>
          </cell>
          <cell r="C16">
            <v>45</v>
          </cell>
          <cell r="D16">
            <v>292</v>
          </cell>
          <cell r="E16">
            <v>15.41095890410959</v>
          </cell>
        </row>
        <row r="17">
          <cell r="A17" t="str">
            <v>HAV</v>
          </cell>
          <cell r="B17" t="str">
            <v>Havering</v>
          </cell>
          <cell r="C17">
            <v>123</v>
          </cell>
          <cell r="D17">
            <v>784</v>
          </cell>
          <cell r="E17">
            <v>15.688775510204081</v>
          </cell>
        </row>
        <row r="18">
          <cell r="A18" t="str">
            <v>HIL</v>
          </cell>
          <cell r="B18" t="str">
            <v>Hillingdon</v>
          </cell>
          <cell r="C18">
            <v>37</v>
          </cell>
          <cell r="D18">
            <v>357</v>
          </cell>
          <cell r="E18">
            <v>10.364145658263306</v>
          </cell>
        </row>
        <row r="19">
          <cell r="A19" t="str">
            <v>HOU</v>
          </cell>
          <cell r="B19" t="str">
            <v>Hounslow</v>
          </cell>
          <cell r="C19">
            <v>48</v>
          </cell>
          <cell r="D19">
            <v>414</v>
          </cell>
          <cell r="E19">
            <v>11.594202898550725</v>
          </cell>
        </row>
        <row r="20">
          <cell r="A20" t="str">
            <v>ISL</v>
          </cell>
          <cell r="B20" t="str">
            <v>Islington</v>
          </cell>
          <cell r="C20">
            <v>156</v>
          </cell>
          <cell r="D20">
            <v>1141</v>
          </cell>
          <cell r="E20">
            <v>13.672217353198949</v>
          </cell>
        </row>
        <row r="21">
          <cell r="A21" t="str">
            <v>KEN</v>
          </cell>
          <cell r="B21" t="str">
            <v>Kensington &amp; Chelsea</v>
          </cell>
          <cell r="C21">
            <v>67</v>
          </cell>
          <cell r="D21">
            <v>924</v>
          </cell>
          <cell r="E21">
            <v>7.2510822510822512</v>
          </cell>
        </row>
        <row r="22">
          <cell r="A22" t="str">
            <v>KIN</v>
          </cell>
          <cell r="B22" t="str">
            <v>Kingston-Upon-Thames</v>
          </cell>
          <cell r="C22">
            <v>69</v>
          </cell>
          <cell r="D22">
            <v>640</v>
          </cell>
          <cell r="E22">
            <v>10.78125</v>
          </cell>
        </row>
        <row r="23">
          <cell r="A23" t="str">
            <v>LAM</v>
          </cell>
          <cell r="B23" t="str">
            <v>Lambeth</v>
          </cell>
          <cell r="C23">
            <v>66</v>
          </cell>
          <cell r="D23">
            <v>729</v>
          </cell>
          <cell r="E23">
            <v>9.0534979423868318</v>
          </cell>
        </row>
        <row r="24">
          <cell r="A24" t="str">
            <v>LEW</v>
          </cell>
          <cell r="B24" t="str">
            <v>Lewisham</v>
          </cell>
          <cell r="C24">
            <v>143</v>
          </cell>
          <cell r="D24">
            <v>1271</v>
          </cell>
          <cell r="E24">
            <v>11.25098347757671</v>
          </cell>
        </row>
        <row r="25">
          <cell r="A25" t="str">
            <v>MER</v>
          </cell>
          <cell r="B25" t="str">
            <v>Merton</v>
          </cell>
          <cell r="C25">
            <v>32</v>
          </cell>
          <cell r="D25">
            <v>554</v>
          </cell>
          <cell r="E25">
            <v>5.7761732851985563</v>
          </cell>
        </row>
        <row r="26">
          <cell r="A26" t="str">
            <v>NEW</v>
          </cell>
          <cell r="B26" t="str">
            <v>Newham</v>
          </cell>
          <cell r="C26">
            <v>166</v>
          </cell>
          <cell r="D26">
            <v>903</v>
          </cell>
          <cell r="E26">
            <v>18.383167220376524</v>
          </cell>
        </row>
        <row r="27">
          <cell r="A27" t="str">
            <v>RED</v>
          </cell>
          <cell r="B27" t="str">
            <v>Redbridge</v>
          </cell>
          <cell r="C27">
            <v>121</v>
          </cell>
          <cell r="D27">
            <v>739</v>
          </cell>
          <cell r="E27">
            <v>16.373477672530445</v>
          </cell>
        </row>
        <row r="28">
          <cell r="A28" t="str">
            <v>RIC</v>
          </cell>
          <cell r="B28" t="str">
            <v>Richmond</v>
          </cell>
          <cell r="C28">
            <v>74</v>
          </cell>
          <cell r="D28">
            <v>627</v>
          </cell>
          <cell r="E28">
            <v>11.802232854864434</v>
          </cell>
        </row>
        <row r="29">
          <cell r="A29" t="str">
            <v>SOU</v>
          </cell>
          <cell r="B29" t="str">
            <v>Southwark</v>
          </cell>
          <cell r="C29">
            <v>108</v>
          </cell>
          <cell r="D29">
            <v>983</v>
          </cell>
          <cell r="E29">
            <v>10.986775178026448</v>
          </cell>
        </row>
        <row r="30">
          <cell r="A30" t="str">
            <v>SUT</v>
          </cell>
          <cell r="B30" t="str">
            <v>Sutton</v>
          </cell>
          <cell r="C30">
            <v>68</v>
          </cell>
          <cell r="D30">
            <v>458</v>
          </cell>
          <cell r="E30">
            <v>14.847161572052403</v>
          </cell>
        </row>
        <row r="31">
          <cell r="A31" t="str">
            <v>TOW</v>
          </cell>
          <cell r="B31" t="str">
            <v>Tower Hamlets</v>
          </cell>
          <cell r="C31">
            <v>182</v>
          </cell>
          <cell r="D31">
            <v>867</v>
          </cell>
          <cell r="E31">
            <v>20.991926182237599</v>
          </cell>
        </row>
        <row r="32">
          <cell r="A32" t="str">
            <v>WAL</v>
          </cell>
          <cell r="B32" t="str">
            <v>Waltham Forest</v>
          </cell>
          <cell r="C32">
            <v>73</v>
          </cell>
          <cell r="D32">
            <v>345</v>
          </cell>
          <cell r="E32">
            <v>21.159420289855071</v>
          </cell>
        </row>
        <row r="33">
          <cell r="A33" t="str">
            <v>WAN</v>
          </cell>
          <cell r="B33" t="str">
            <v>Wandsworth</v>
          </cell>
          <cell r="C33">
            <v>64</v>
          </cell>
          <cell r="D33">
            <v>565</v>
          </cell>
          <cell r="E33">
            <v>11.327433628318584</v>
          </cell>
        </row>
        <row r="34">
          <cell r="A34" t="str">
            <v>WES</v>
          </cell>
          <cell r="B34" t="str">
            <v>Westminster</v>
          </cell>
          <cell r="C34">
            <v>72</v>
          </cell>
          <cell r="D34">
            <v>840</v>
          </cell>
          <cell r="E34">
            <v>8.5714285714285712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927</v>
          </cell>
        </row>
        <row r="6">
          <cell r="A6" t="str">
            <v>BRE</v>
          </cell>
          <cell r="B6" t="str">
            <v>BRENT</v>
          </cell>
          <cell r="C6">
            <v>2538</v>
          </cell>
        </row>
        <row r="7">
          <cell r="A7" t="str">
            <v>BRO</v>
          </cell>
          <cell r="B7" t="str">
            <v>BROMLEY</v>
          </cell>
          <cell r="C7">
            <v>1217</v>
          </cell>
        </row>
        <row r="8">
          <cell r="A8" t="str">
            <v>CAM</v>
          </cell>
          <cell r="B8" t="str">
            <v>CAMDEN</v>
          </cell>
          <cell r="C8">
            <v>2253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1181</v>
          </cell>
        </row>
        <row r="13">
          <cell r="A13" t="str">
            <v>GRE</v>
          </cell>
          <cell r="B13" t="str">
            <v>GREENWICH</v>
          </cell>
          <cell r="C13">
            <v>1876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1584</v>
          </cell>
        </row>
        <row r="16">
          <cell r="A16" t="str">
            <v>HAY</v>
          </cell>
          <cell r="B16" t="str">
            <v>HARINGEY</v>
          </cell>
          <cell r="C16">
            <v>2165</v>
          </cell>
        </row>
        <row r="17">
          <cell r="A17" t="str">
            <v>HAR</v>
          </cell>
          <cell r="B17" t="str">
            <v>HARROW</v>
          </cell>
          <cell r="C17">
            <v>2496</v>
          </cell>
        </row>
        <row r="18">
          <cell r="A18" t="str">
            <v>HAV</v>
          </cell>
          <cell r="B18" t="str">
            <v>HAVERING</v>
          </cell>
          <cell r="C18">
            <v>2368</v>
          </cell>
        </row>
        <row r="19">
          <cell r="A19" t="str">
            <v>HIL</v>
          </cell>
          <cell r="B19" t="str">
            <v>HILLINGDON</v>
          </cell>
          <cell r="C19">
            <v>994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2748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1641</v>
          </cell>
        </row>
        <row r="24">
          <cell r="A24" t="str">
            <v>LAM</v>
          </cell>
          <cell r="B24" t="str">
            <v>LAMBETH</v>
          </cell>
          <cell r="C24">
            <v>1874</v>
          </cell>
        </row>
        <row r="25">
          <cell r="A25" t="str">
            <v>LEW</v>
          </cell>
          <cell r="B25" t="str">
            <v>LEWISHAM</v>
          </cell>
          <cell r="C25">
            <v>1803</v>
          </cell>
        </row>
        <row r="26">
          <cell r="A26" t="str">
            <v>MER</v>
          </cell>
          <cell r="B26" t="str">
            <v>MERTON</v>
          </cell>
          <cell r="C26">
            <v>1828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2598</v>
          </cell>
        </row>
        <row r="29">
          <cell r="A29" t="str">
            <v>RIC</v>
          </cell>
          <cell r="B29" t="str">
            <v>RICHMOND</v>
          </cell>
          <cell r="C29">
            <v>1841</v>
          </cell>
        </row>
        <row r="30">
          <cell r="A30" t="str">
            <v>SOU</v>
          </cell>
          <cell r="B30" t="str">
            <v>SOUTHWARK</v>
          </cell>
          <cell r="C30">
            <v>2576</v>
          </cell>
        </row>
        <row r="31">
          <cell r="A31" t="str">
            <v>SUT</v>
          </cell>
          <cell r="B31" t="str">
            <v>SUTTON</v>
          </cell>
          <cell r="C31">
            <v>1339</v>
          </cell>
        </row>
        <row r="32">
          <cell r="A32" t="str">
            <v>TOW</v>
          </cell>
          <cell r="B32" t="str">
            <v>TOWER HAMLETS</v>
          </cell>
          <cell r="C32">
            <v>1700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1911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60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  <cell r="Q2">
            <v>8.8196577540106951</v>
          </cell>
          <cell r="R2">
            <v>12.32607486631016</v>
          </cell>
          <cell r="S2">
            <v>6.3000000000000007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  <cell r="Q3">
            <v>10.626801675977653</v>
          </cell>
          <cell r="R3">
            <v>16.637835195530723</v>
          </cell>
          <cell r="S3">
            <v>24.499999999999986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  <cell r="Q4">
            <v>9.4488995215311018</v>
          </cell>
          <cell r="R4">
            <v>13.957272727272729</v>
          </cell>
          <cell r="S4">
            <v>9.7999999999999989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  <cell r="Q5">
            <v>10.433314917127072</v>
          </cell>
          <cell r="R5">
            <v>14.181381215469614</v>
          </cell>
          <cell r="S5">
            <v>23.099999999999987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  <cell r="Q6">
            <v>9.4819722650231135</v>
          </cell>
          <cell r="R6">
            <v>13.405084745762711</v>
          </cell>
          <cell r="S6">
            <v>10.499999999999998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  <cell r="Q7">
            <v>11.387059961315281</v>
          </cell>
          <cell r="R7">
            <v>14.733326885880079</v>
          </cell>
          <cell r="S7">
            <v>35.699999999999996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  <cell r="Q8">
            <v>12.381388888888889</v>
          </cell>
          <cell r="R8">
            <v>17.693888888888889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  <cell r="Q9">
            <v>10.406819571865444</v>
          </cell>
          <cell r="R9">
            <v>15.842293577981652</v>
          </cell>
          <cell r="S9">
            <v>12.599999999999996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  <cell r="Q10">
            <v>9.4585322723253764</v>
          </cell>
          <cell r="R10">
            <v>13.545888594164458</v>
          </cell>
          <cell r="S10">
            <v>22.399999999999988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  <cell r="Q11">
            <v>10.12275</v>
          </cell>
          <cell r="R11">
            <v>14.561211538461539</v>
          </cell>
          <cell r="S11">
            <v>20.999999999999989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  <cell r="Q12">
            <v>9.5493575949367084</v>
          </cell>
          <cell r="R12">
            <v>13.404473628691981</v>
          </cell>
          <cell r="S12">
            <v>23.099999999999987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  <cell r="Q13">
            <v>10.318361601085481</v>
          </cell>
          <cell r="R13">
            <v>13.852011533242875</v>
          </cell>
          <cell r="S13">
            <v>50.400000000000055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  <cell r="Q14">
            <v>9.6851912225705323</v>
          </cell>
          <cell r="R14">
            <v>13.019172413793102</v>
          </cell>
          <cell r="S14">
            <v>13.299999999999995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  <cell r="Q15">
            <v>9.9196786136274113</v>
          </cell>
          <cell r="R15">
            <v>13.577811736904293</v>
          </cell>
          <cell r="S15">
            <v>37.1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  <cell r="Q16">
            <v>11.256367265469061</v>
          </cell>
          <cell r="R16">
            <v>15.693093812375249</v>
          </cell>
          <cell r="S16">
            <v>12.599999999999996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  <cell r="Q17">
            <v>8.9300063492063497</v>
          </cell>
          <cell r="R17">
            <v>12.633688888888889</v>
          </cell>
          <cell r="S17">
            <v>7.7000000000000011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  <cell r="Q18">
            <v>11.652552783109407</v>
          </cell>
          <cell r="R18">
            <v>15.930287907869483</v>
          </cell>
          <cell r="S18">
            <v>6.3000000000000007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  <cell r="Q19">
            <v>9.2102505446623102</v>
          </cell>
          <cell r="R19">
            <v>13.146525054466231</v>
          </cell>
          <cell r="S19">
            <v>24.499999999999986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  <cell r="Q20">
            <v>10.043578947368422</v>
          </cell>
          <cell r="R20">
            <v>13.643228070175439</v>
          </cell>
          <cell r="S20">
            <v>19.599999999999991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  <cell r="Q21">
            <v>9.5818286261369074</v>
          </cell>
          <cell r="R21">
            <v>13.042096696984203</v>
          </cell>
          <cell r="S21">
            <v>24.499999999999986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  <cell r="Q22">
            <v>8.9020531400966192</v>
          </cell>
          <cell r="R22">
            <v>12.721316425120772</v>
          </cell>
          <cell r="S22">
            <v>16.099999999999994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  <cell r="Q23">
            <v>10.011565160445317</v>
          </cell>
          <cell r="R23">
            <v>13.502265880812049</v>
          </cell>
          <cell r="S23">
            <v>30.799999999999979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  <cell r="Q24">
            <v>9.7514255939974976</v>
          </cell>
          <cell r="R24">
            <v>13.280437682367651</v>
          </cell>
          <cell r="S24">
            <v>30.799999999999979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  <cell r="Q25">
            <v>9.1809413580246915</v>
          </cell>
          <cell r="R25">
            <v>12.598688271604939</v>
          </cell>
          <cell r="S25">
            <v>18.199999999999992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  <cell r="Q26">
            <v>10.099514783927217</v>
          </cell>
          <cell r="R26">
            <v>14.706262319939349</v>
          </cell>
          <cell r="S26">
            <v>31.499999999999979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  <cell r="Q27">
            <v>9.1194834437086101</v>
          </cell>
          <cell r="R27">
            <v>13.09862251655629</v>
          </cell>
          <cell r="S27">
            <v>19.599999999999991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  <cell r="Q28">
            <v>9.8881159420289855</v>
          </cell>
          <cell r="R28">
            <v>13.875348516218079</v>
          </cell>
          <cell r="S28">
            <v>29.399999999999981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  <cell r="Q29">
            <v>10.013051525762881</v>
          </cell>
          <cell r="R29">
            <v>13.452721360680339</v>
          </cell>
          <cell r="S29">
            <v>36.4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  <cell r="Q30">
            <v>8.8631864406779659</v>
          </cell>
          <cell r="R30">
            <v>12.114824858757061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  <cell r="Q31">
            <v>11.363515801354401</v>
          </cell>
          <cell r="R31">
            <v>13.687330699774265</v>
          </cell>
          <cell r="S31">
            <v>28.699999999999982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  <cell r="Q32">
            <v>11.176643026004729</v>
          </cell>
          <cell r="R32">
            <v>17.656784869976359</v>
          </cell>
          <cell r="S32">
            <v>11.899999999999997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  <cell r="Q33">
            <v>9.8428921568627459</v>
          </cell>
          <cell r="R33">
            <v>13.479656862745099</v>
          </cell>
          <cell r="S33">
            <v>13.999999999999995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  <cell r="Q34">
            <v>9.942059651097356</v>
          </cell>
          <cell r="R34">
            <v>13.737163759144627</v>
          </cell>
          <cell r="S34">
            <v>23.799999999999986</v>
          </cell>
        </row>
        <row r="35">
          <cell r="A35"/>
          <cell r="B35"/>
          <cell r="C35" t="str">
            <v>Total</v>
          </cell>
          <cell r="D35">
            <v>45349</v>
          </cell>
          <cell r="E35">
            <v>9.5051773137224593</v>
          </cell>
          <cell r="F35">
            <v>431050.28599999985</v>
          </cell>
          <cell r="G35">
            <v>622</v>
          </cell>
          <cell r="H35">
            <v>2933.8</v>
          </cell>
          <cell r="I35">
            <v>19989.199999999997</v>
          </cell>
          <cell r="J35"/>
          <cell r="K35"/>
          <cell r="L35">
            <v>19989.199999999997</v>
          </cell>
          <cell r="M35">
            <v>0</v>
          </cell>
          <cell r="N35">
            <v>0</v>
          </cell>
          <cell r="O35">
            <v>451039.48599999998</v>
          </cell>
          <cell r="P35">
            <v>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134</v>
          </cell>
          <cell r="D2">
            <v>711</v>
          </cell>
          <cell r="E2">
            <v>18.846694796061886</v>
          </cell>
        </row>
        <row r="3">
          <cell r="A3" t="str">
            <v>BAR</v>
          </cell>
          <cell r="B3" t="str">
            <v>Barnet</v>
          </cell>
          <cell r="C3">
            <v>155</v>
          </cell>
          <cell r="D3">
            <v>767</v>
          </cell>
          <cell r="E3">
            <v>20.208604954367665</v>
          </cell>
        </row>
        <row r="4">
          <cell r="A4" t="str">
            <v>BEX</v>
          </cell>
          <cell r="B4" t="str">
            <v>Bexley</v>
          </cell>
          <cell r="C4">
            <v>54</v>
          </cell>
          <cell r="D4">
            <v>329</v>
          </cell>
          <cell r="E4">
            <v>16.413373860182372</v>
          </cell>
        </row>
        <row r="5">
          <cell r="A5" t="str">
            <v>BRE</v>
          </cell>
          <cell r="B5" t="str">
            <v>Brent</v>
          </cell>
          <cell r="C5">
            <v>138</v>
          </cell>
          <cell r="D5">
            <v>1071</v>
          </cell>
          <cell r="E5">
            <v>12.885154061624648</v>
          </cell>
        </row>
        <row r="6">
          <cell r="A6" t="str">
            <v>BRO</v>
          </cell>
          <cell r="B6" t="str">
            <v>Bromley</v>
          </cell>
          <cell r="C6">
            <v>107</v>
          </cell>
          <cell r="D6">
            <v>472</v>
          </cell>
          <cell r="E6">
            <v>22.66949152542373</v>
          </cell>
        </row>
        <row r="7">
          <cell r="A7" t="str">
            <v>CAM</v>
          </cell>
          <cell r="B7" t="str">
            <v>Camden</v>
          </cell>
          <cell r="C7">
            <v>270</v>
          </cell>
          <cell r="D7">
            <v>2218</v>
          </cell>
          <cell r="E7">
            <v>12.173128944995492</v>
          </cell>
        </row>
        <row r="8">
          <cell r="A8" t="str">
            <v>LON</v>
          </cell>
          <cell r="B8" t="str">
            <v>City</v>
          </cell>
          <cell r="C8">
            <v>21</v>
          </cell>
          <cell r="D8">
            <v>51</v>
          </cell>
          <cell r="E8">
            <v>41.17647058823529</v>
          </cell>
        </row>
        <row r="9">
          <cell r="A9" t="str">
            <v>CRO</v>
          </cell>
          <cell r="B9" t="str">
            <v>Croydon</v>
          </cell>
          <cell r="C9">
            <v>116</v>
          </cell>
          <cell r="D9">
            <v>1017</v>
          </cell>
          <cell r="E9">
            <v>11.406096361848574</v>
          </cell>
        </row>
        <row r="10">
          <cell r="A10" t="str">
            <v>EAL</v>
          </cell>
          <cell r="B10" t="str">
            <v>Ealing</v>
          </cell>
          <cell r="C10">
            <v>91</v>
          </cell>
          <cell r="D10">
            <v>769</v>
          </cell>
          <cell r="E10">
            <v>11.833550065019507</v>
          </cell>
        </row>
        <row r="11">
          <cell r="A11" t="str">
            <v>ENF</v>
          </cell>
          <cell r="B11" t="str">
            <v>Enfield</v>
          </cell>
          <cell r="C11">
            <v>94</v>
          </cell>
          <cell r="D11">
            <v>391</v>
          </cell>
          <cell r="E11">
            <v>24.040920716112531</v>
          </cell>
        </row>
        <row r="12">
          <cell r="A12" t="str">
            <v>GRE</v>
          </cell>
          <cell r="B12" t="str">
            <v>Greenwich</v>
          </cell>
          <cell r="C12">
            <v>183</v>
          </cell>
          <cell r="D12">
            <v>1395</v>
          </cell>
          <cell r="E12">
            <v>13.118279569892474</v>
          </cell>
        </row>
        <row r="13">
          <cell r="A13" t="str">
            <v>HAC</v>
          </cell>
          <cell r="B13" t="str">
            <v>Hackney</v>
          </cell>
          <cell r="C13">
            <v>253</v>
          </cell>
          <cell r="D13">
            <v>2113</v>
          </cell>
          <cell r="E13">
            <v>11.973497397065783</v>
          </cell>
        </row>
        <row r="14">
          <cell r="A14" t="str">
            <v>HAM</v>
          </cell>
          <cell r="B14" t="str">
            <v>Hammersmith &amp; Fulham</v>
          </cell>
          <cell r="C14">
            <v>181</v>
          </cell>
          <cell r="D14">
            <v>1178</v>
          </cell>
          <cell r="E14">
            <v>15.365025466893039</v>
          </cell>
        </row>
        <row r="15">
          <cell r="A15" t="str">
            <v>HAY</v>
          </cell>
          <cell r="B15" t="str">
            <v>Haringey</v>
          </cell>
          <cell r="C15">
            <v>175</v>
          </cell>
          <cell r="D15">
            <v>1863</v>
          </cell>
          <cell r="E15">
            <v>9.3934514224369305</v>
          </cell>
        </row>
        <row r="16">
          <cell r="A16" t="str">
            <v>HAR</v>
          </cell>
          <cell r="B16" t="str">
            <v>Harrow</v>
          </cell>
          <cell r="C16">
            <v>73</v>
          </cell>
          <cell r="D16">
            <v>524</v>
          </cell>
          <cell r="E16">
            <v>13.931297709923665</v>
          </cell>
        </row>
        <row r="17">
          <cell r="A17" t="str">
            <v>HAV</v>
          </cell>
          <cell r="B17" t="str">
            <v>Havering</v>
          </cell>
          <cell r="C17">
            <v>187</v>
          </cell>
          <cell r="D17">
            <v>1309</v>
          </cell>
          <cell r="E17">
            <v>14.285714285714285</v>
          </cell>
        </row>
        <row r="18">
          <cell r="A18" t="str">
            <v>HIL</v>
          </cell>
          <cell r="B18" t="str">
            <v>Hillingdon</v>
          </cell>
          <cell r="C18">
            <v>28</v>
          </cell>
          <cell r="D18">
            <v>376</v>
          </cell>
          <cell r="E18">
            <v>7.4468085106382977</v>
          </cell>
        </row>
        <row r="19">
          <cell r="A19" t="str">
            <v>HOU</v>
          </cell>
          <cell r="B19" t="str">
            <v>Hounslow</v>
          </cell>
          <cell r="C19">
            <v>75</v>
          </cell>
          <cell r="D19">
            <v>698</v>
          </cell>
          <cell r="E19">
            <v>10.744985673352435</v>
          </cell>
        </row>
        <row r="20">
          <cell r="A20" t="str">
            <v>ISL</v>
          </cell>
          <cell r="B20" t="str">
            <v>Islington</v>
          </cell>
          <cell r="C20">
            <v>329</v>
          </cell>
          <cell r="D20">
            <v>1771</v>
          </cell>
          <cell r="E20">
            <v>18.57707509881423</v>
          </cell>
        </row>
        <row r="21">
          <cell r="A21" t="str">
            <v>KEN</v>
          </cell>
          <cell r="B21" t="str">
            <v>Kensington &amp; Chelsea</v>
          </cell>
          <cell r="C21">
            <v>162</v>
          </cell>
          <cell r="D21">
            <v>1605</v>
          </cell>
          <cell r="E21">
            <v>10.093457943925234</v>
          </cell>
        </row>
        <row r="22">
          <cell r="A22" t="str">
            <v>KIN</v>
          </cell>
          <cell r="B22" t="str">
            <v>Kingston-Upon-Thames</v>
          </cell>
          <cell r="C22">
            <v>215</v>
          </cell>
          <cell r="D22">
            <v>1357</v>
          </cell>
          <cell r="E22">
            <v>15.843773028739868</v>
          </cell>
        </row>
        <row r="23">
          <cell r="A23" t="str">
            <v>LAM</v>
          </cell>
          <cell r="B23" t="str">
            <v>Lambeth</v>
          </cell>
          <cell r="C23">
            <v>128</v>
          </cell>
          <cell r="D23">
            <v>1163</v>
          </cell>
          <cell r="E23">
            <v>11.006018916595012</v>
          </cell>
        </row>
        <row r="24">
          <cell r="A24" t="str">
            <v>LEW</v>
          </cell>
          <cell r="B24" t="str">
            <v>Lewisham</v>
          </cell>
          <cell r="C24">
            <v>240</v>
          </cell>
          <cell r="D24">
            <v>1906</v>
          </cell>
          <cell r="E24">
            <v>12.591815320041972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1044</v>
          </cell>
          <cell r="E25">
            <v>11.111111111111111</v>
          </cell>
        </row>
        <row r="26">
          <cell r="A26" t="str">
            <v>NEW</v>
          </cell>
          <cell r="B26" t="str">
            <v>Newham</v>
          </cell>
          <cell r="C26">
            <v>233</v>
          </cell>
          <cell r="D26">
            <v>1393</v>
          </cell>
          <cell r="E26">
            <v>16.726489590811198</v>
          </cell>
        </row>
        <row r="27">
          <cell r="A27" t="str">
            <v>RED</v>
          </cell>
          <cell r="B27" t="str">
            <v>Redbridge</v>
          </cell>
          <cell r="C27">
            <v>147</v>
          </cell>
          <cell r="D27">
            <v>1108</v>
          </cell>
          <cell r="E27">
            <v>13.267148014440433</v>
          </cell>
        </row>
        <row r="28">
          <cell r="A28" t="str">
            <v>RIC</v>
          </cell>
          <cell r="B28" t="str">
            <v>Richmond</v>
          </cell>
          <cell r="C28">
            <v>131</v>
          </cell>
          <cell r="D28">
            <v>1041</v>
          </cell>
          <cell r="E28">
            <v>12.584053794428435</v>
          </cell>
        </row>
        <row r="29">
          <cell r="A29" t="str">
            <v>SOU</v>
          </cell>
          <cell r="B29" t="str">
            <v>Southwark</v>
          </cell>
          <cell r="C29">
            <v>157</v>
          </cell>
          <cell r="D29">
            <v>1593</v>
          </cell>
          <cell r="E29">
            <v>9.8556183301946021</v>
          </cell>
        </row>
        <row r="30">
          <cell r="A30" t="str">
            <v>SUT</v>
          </cell>
          <cell r="B30" t="str">
            <v>Sutton</v>
          </cell>
          <cell r="C30">
            <v>116</v>
          </cell>
          <cell r="D30">
            <v>738</v>
          </cell>
          <cell r="E30">
            <v>15.718157181571815</v>
          </cell>
        </row>
        <row r="31">
          <cell r="A31" t="str">
            <v>TOW</v>
          </cell>
          <cell r="B31" t="str">
            <v>Tower Hamlets</v>
          </cell>
          <cell r="C31">
            <v>365</v>
          </cell>
          <cell r="D31">
            <v>1370</v>
          </cell>
          <cell r="E31">
            <v>26.642335766423358</v>
          </cell>
        </row>
        <row r="32">
          <cell r="A32" t="str">
            <v>WAL</v>
          </cell>
          <cell r="B32" t="str">
            <v>Waltham Forest</v>
          </cell>
          <cell r="C32">
            <v>106</v>
          </cell>
          <cell r="D32">
            <v>447</v>
          </cell>
          <cell r="E32">
            <v>23.713646532438478</v>
          </cell>
        </row>
        <row r="33">
          <cell r="A33" t="str">
            <v>WAN</v>
          </cell>
          <cell r="B33" t="str">
            <v>Wandsworth</v>
          </cell>
          <cell r="C33">
            <v>111</v>
          </cell>
          <cell r="D33">
            <v>793</v>
          </cell>
          <cell r="E33">
            <v>13.997477931904163</v>
          </cell>
        </row>
        <row r="34">
          <cell r="A34" t="str">
            <v>WES</v>
          </cell>
          <cell r="B34" t="str">
            <v>Westminster</v>
          </cell>
          <cell r="C34">
            <v>232</v>
          </cell>
          <cell r="D34">
            <v>1509</v>
          </cell>
          <cell r="E34">
            <v>15.374420145791914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1189</v>
          </cell>
        </row>
        <row r="4">
          <cell r="A4" t="str">
            <v>BAR</v>
          </cell>
          <cell r="B4" t="str">
            <v>BARNET</v>
          </cell>
          <cell r="C4">
            <v>2088</v>
          </cell>
        </row>
        <row r="5">
          <cell r="A5" t="str">
            <v>BEX</v>
          </cell>
          <cell r="B5" t="str">
            <v>BEXLEY</v>
          </cell>
          <cell r="C5">
            <v>932</v>
          </cell>
        </row>
        <row r="6">
          <cell r="A6" t="str">
            <v>BRE</v>
          </cell>
          <cell r="B6" t="str">
            <v>BRENT</v>
          </cell>
          <cell r="C6">
            <v>2541</v>
          </cell>
        </row>
        <row r="7">
          <cell r="A7" t="str">
            <v>BRO</v>
          </cell>
          <cell r="B7" t="str">
            <v>BROMLEY</v>
          </cell>
          <cell r="C7">
            <v>1222</v>
          </cell>
        </row>
        <row r="8">
          <cell r="A8" t="str">
            <v>CAM</v>
          </cell>
          <cell r="B8" t="str">
            <v>CAMDEN</v>
          </cell>
          <cell r="C8">
            <v>2260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2436</v>
          </cell>
        </row>
        <row r="12">
          <cell r="A12" t="str">
            <v>ENF</v>
          </cell>
          <cell r="B12" t="str">
            <v>ENFIELD</v>
          </cell>
          <cell r="C12">
            <v>1187</v>
          </cell>
        </row>
        <row r="13">
          <cell r="A13" t="str">
            <v>GRE</v>
          </cell>
          <cell r="B13" t="str">
            <v>GREENWICH</v>
          </cell>
          <cell r="C13">
            <v>1878</v>
          </cell>
        </row>
        <row r="14">
          <cell r="A14" t="str">
            <v>HAC</v>
          </cell>
          <cell r="B14" t="str">
            <v>HACKNEY</v>
          </cell>
          <cell r="C14">
            <v>2626</v>
          </cell>
        </row>
        <row r="15">
          <cell r="A15" t="str">
            <v>HAM</v>
          </cell>
          <cell r="B15" t="str">
            <v>HAMMERSMITH &amp; FULHAM</v>
          </cell>
          <cell r="C15">
            <v>1571</v>
          </cell>
        </row>
        <row r="16">
          <cell r="A16" t="str">
            <v>HAY</v>
          </cell>
          <cell r="B16" t="str">
            <v>HARINGEY</v>
          </cell>
          <cell r="C16">
            <v>2169</v>
          </cell>
        </row>
        <row r="17">
          <cell r="A17" t="str">
            <v>HAR</v>
          </cell>
          <cell r="B17" t="str">
            <v>HARROW</v>
          </cell>
          <cell r="C17">
            <v>2501</v>
          </cell>
        </row>
        <row r="18">
          <cell r="A18" t="str">
            <v>HAV</v>
          </cell>
          <cell r="B18" t="str">
            <v>HAVERING</v>
          </cell>
          <cell r="C18">
            <v>2369</v>
          </cell>
        </row>
        <row r="19">
          <cell r="A19" t="str">
            <v>HIL</v>
          </cell>
          <cell r="B19" t="str">
            <v>HILLINGDON</v>
          </cell>
          <cell r="C19">
            <v>993</v>
          </cell>
        </row>
        <row r="20">
          <cell r="A20" t="str">
            <v>HOU</v>
          </cell>
          <cell r="B20" t="str">
            <v>HOUNSLOW</v>
          </cell>
          <cell r="C20">
            <v>1743</v>
          </cell>
        </row>
        <row r="21">
          <cell r="A21" t="str">
            <v>ISL</v>
          </cell>
          <cell r="B21" t="str">
            <v>ISLINGTON</v>
          </cell>
          <cell r="C21">
            <v>2760</v>
          </cell>
        </row>
        <row r="22">
          <cell r="A22" t="str">
            <v>KEN</v>
          </cell>
          <cell r="B22" t="str">
            <v>KENSINGTON &amp; CHELSEA</v>
          </cell>
          <cell r="C22">
            <v>1826</v>
          </cell>
        </row>
        <row r="23">
          <cell r="A23" t="str">
            <v>KIN</v>
          </cell>
          <cell r="B23" t="str">
            <v>KINGSTON ON THAMES</v>
          </cell>
          <cell r="C23">
            <v>1631</v>
          </cell>
        </row>
        <row r="24">
          <cell r="A24" t="str">
            <v>LAM</v>
          </cell>
          <cell r="B24" t="str">
            <v>LAMBETH</v>
          </cell>
          <cell r="C24">
            <v>1875</v>
          </cell>
        </row>
        <row r="25">
          <cell r="A25" t="str">
            <v>LEW</v>
          </cell>
          <cell r="B25" t="str">
            <v>LEWISHAM</v>
          </cell>
          <cell r="C25">
            <v>1802</v>
          </cell>
        </row>
        <row r="26">
          <cell r="A26" t="str">
            <v>MER</v>
          </cell>
          <cell r="B26" t="str">
            <v>MERTON</v>
          </cell>
          <cell r="C26">
            <v>1830</v>
          </cell>
        </row>
        <row r="27">
          <cell r="A27" t="str">
            <v>NEW</v>
          </cell>
          <cell r="B27" t="str">
            <v>NEWHAM</v>
          </cell>
          <cell r="C27">
            <v>2146</v>
          </cell>
        </row>
        <row r="28">
          <cell r="A28" t="str">
            <v>RED</v>
          </cell>
          <cell r="B28" t="str">
            <v>REDBRIDGE</v>
          </cell>
          <cell r="C28">
            <v>2599</v>
          </cell>
        </row>
        <row r="29">
          <cell r="A29" t="str">
            <v>RIC</v>
          </cell>
          <cell r="B29" t="str">
            <v>RICHMOND</v>
          </cell>
          <cell r="C29">
            <v>1840</v>
          </cell>
        </row>
        <row r="30">
          <cell r="A30" t="str">
            <v>SOU</v>
          </cell>
          <cell r="B30" t="str">
            <v>SOUTHWARK</v>
          </cell>
          <cell r="C30">
            <v>2577</v>
          </cell>
        </row>
        <row r="31">
          <cell r="A31" t="str">
            <v>SUT</v>
          </cell>
          <cell r="B31" t="str">
            <v>SUTTON</v>
          </cell>
          <cell r="C31">
            <v>1343</v>
          </cell>
        </row>
        <row r="32">
          <cell r="A32" t="str">
            <v>TOW</v>
          </cell>
          <cell r="B32" t="str">
            <v>TOWER HAMLETS</v>
          </cell>
          <cell r="C32">
            <v>1702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1656</v>
          </cell>
        </row>
        <row r="35">
          <cell r="A35" t="str">
            <v>WES</v>
          </cell>
          <cell r="B35" t="str">
            <v>WESTMINSTER</v>
          </cell>
          <cell r="C35">
            <v>1914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  <cell r="Q2">
            <v>9.038705994291151</v>
          </cell>
          <cell r="R2">
            <v>12.584757373929591</v>
          </cell>
          <cell r="S2">
            <v>16.799999999999994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  <cell r="Q3">
            <v>10.874358974358975</v>
          </cell>
          <cell r="R3">
            <v>17.555270655270654</v>
          </cell>
          <cell r="S3">
            <v>25.199999999999985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  <cell r="Q4">
            <v>9.6634201954397394</v>
          </cell>
          <cell r="R4">
            <v>14.171074918566777</v>
          </cell>
          <cell r="S4">
            <v>13.299999999999995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  <cell r="Q5">
            <v>10.316762114537445</v>
          </cell>
          <cell r="R5">
            <v>13.987522026431719</v>
          </cell>
          <cell r="S5">
            <v>32.199999999999982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  <cell r="Q6">
            <v>9.4788192771084336</v>
          </cell>
          <cell r="R6">
            <v>13.520626506024096</v>
          </cell>
          <cell r="S6">
            <v>28.699999999999982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  <cell r="Q7">
            <v>11.3410094125284</v>
          </cell>
          <cell r="R7">
            <v>14.699334631613112</v>
          </cell>
          <cell r="S7">
            <v>49.00000000000005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  <cell r="Q8">
            <v>10.901333333333334</v>
          </cell>
          <cell r="R8">
            <v>16.124666666666666</v>
          </cell>
          <cell r="S8">
            <v>2.0999999999999996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  <cell r="Q9">
            <v>10.575178571428571</v>
          </cell>
          <cell r="R9">
            <v>16.088013392857142</v>
          </cell>
          <cell r="S9">
            <v>33.599999999999987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  <cell r="Q10">
            <v>9.8473522640061404</v>
          </cell>
          <cell r="R10">
            <v>14.020644666155029</v>
          </cell>
          <cell r="S10">
            <v>25.199999999999985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  <cell r="Q11">
            <v>10.265218702865761</v>
          </cell>
          <cell r="R11">
            <v>14.771402714932128</v>
          </cell>
          <cell r="S11">
            <v>25.199999999999985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  <cell r="Q12">
            <v>9.6650451224752896</v>
          </cell>
          <cell r="R12">
            <v>13.578581865062311</v>
          </cell>
          <cell r="S12">
            <v>33.599999999999987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  <cell r="Q13">
            <v>10.364314950760967</v>
          </cell>
          <cell r="R13">
            <v>13.777833303491496</v>
          </cell>
          <cell r="S13">
            <v>56.700000000000081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  <cell r="Q14">
            <v>9.9985053929121719</v>
          </cell>
          <cell r="R14">
            <v>13.620385208012326</v>
          </cell>
          <cell r="S14">
            <v>26.599999999999984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  <cell r="Q15">
            <v>10.144788639365919</v>
          </cell>
          <cell r="R15">
            <v>13.950105680317041</v>
          </cell>
          <cell r="S15">
            <v>44.10000000000003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  <cell r="Q16">
            <v>11.105652173913045</v>
          </cell>
          <cell r="R16">
            <v>15.766521739130438</v>
          </cell>
          <cell r="S16">
            <v>18.899999999999991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  <cell r="Q17">
            <v>8.798030612244899</v>
          </cell>
          <cell r="R17">
            <v>12.21476530612245</v>
          </cell>
          <cell r="S17">
            <v>11.899999999999997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  <cell r="Q18">
            <v>11.058509142053447</v>
          </cell>
          <cell r="R18">
            <v>14.422925457102673</v>
          </cell>
          <cell r="S18">
            <v>12.599999999999996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  <cell r="Q19">
            <v>9.4728635147190001</v>
          </cell>
          <cell r="R19">
            <v>13.418626226583406</v>
          </cell>
          <cell r="S19">
            <v>27.999999999999982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  <cell r="Q20">
            <v>10.323960047003526</v>
          </cell>
          <cell r="R20">
            <v>14.108997258127694</v>
          </cell>
          <cell r="S20">
            <v>32.199999999999982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  <cell r="Q21">
            <v>9.702741295724989</v>
          </cell>
          <cell r="R21">
            <v>13.190533274570296</v>
          </cell>
          <cell r="S21">
            <v>33.599999999999987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  <cell r="Q22">
            <v>9.1518892185954499</v>
          </cell>
          <cell r="R22">
            <v>13.290415430267062</v>
          </cell>
          <cell r="S22">
            <v>28.699999999999982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  <cell r="Q23">
            <v>10.313071389042612</v>
          </cell>
          <cell r="R23">
            <v>13.711079136690648</v>
          </cell>
          <cell r="S23">
            <v>49.00000000000005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  <cell r="Q24">
            <v>9.9892885955262187</v>
          </cell>
          <cell r="R24">
            <v>13.543267326732675</v>
          </cell>
          <cell r="S24">
            <v>47.600000000000044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  <cell r="Q25">
            <v>9.9238221933809214</v>
          </cell>
          <cell r="R25">
            <v>13.583523685918234</v>
          </cell>
          <cell r="S25">
            <v>25.899999999999984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  <cell r="Q26">
            <v>10.095582681900181</v>
          </cell>
          <cell r="R26">
            <v>14.516809380637403</v>
          </cell>
          <cell r="S26">
            <v>35.699999999999996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  <cell r="Q27">
            <v>9.1056293402777779</v>
          </cell>
          <cell r="R27">
            <v>12.669518229166666</v>
          </cell>
          <cell r="S27">
            <v>26.599999999999984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  <cell r="Q28">
            <v>10.243120204603581</v>
          </cell>
          <cell r="R28">
            <v>14.664539641943737</v>
          </cell>
          <cell r="S28">
            <v>21.699999999999989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  <cell r="Q29">
            <v>10.200343905235004</v>
          </cell>
          <cell r="R29">
            <v>13.827512418800156</v>
          </cell>
          <cell r="S29">
            <v>53.200000000000067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  <cell r="Q30">
            <v>9.2712310606060608</v>
          </cell>
          <cell r="R30">
            <v>12.863939393939393</v>
          </cell>
          <cell r="S30">
            <v>22.399999999999988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  <cell r="Q31">
            <v>11.446717081850535</v>
          </cell>
          <cell r="R31">
            <v>13.678745551601423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  <cell r="Q32">
            <v>11.273694779116466</v>
          </cell>
          <cell r="R32">
            <v>18.071485943775102</v>
          </cell>
          <cell r="S32">
            <v>18.899999999999991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  <cell r="Q33">
            <v>10.289316939890711</v>
          </cell>
          <cell r="R33">
            <v>14.086311475409836</v>
          </cell>
          <cell r="S33">
            <v>22.399999999999988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  <cell r="Q34">
            <v>9.7511724137931015</v>
          </cell>
          <cell r="R34">
            <v>13.336738916256156</v>
          </cell>
          <cell r="S34">
            <v>32.899999999999984</v>
          </cell>
        </row>
        <row r="35">
          <cell r="A35"/>
          <cell r="B35"/>
          <cell r="C35" t="str">
            <v>Total</v>
          </cell>
          <cell r="D35">
            <v>54148</v>
          </cell>
          <cell r="E35">
            <v>9.6410468235207176</v>
          </cell>
          <cell r="F35">
            <v>522043.40339999984</v>
          </cell>
          <cell r="G35">
            <v>568</v>
          </cell>
          <cell r="H35">
            <v>2888.1</v>
          </cell>
          <cell r="I35">
            <v>23888.9</v>
          </cell>
          <cell r="J35"/>
          <cell r="K35"/>
          <cell r="L35">
            <v>23888.9</v>
          </cell>
          <cell r="M35">
            <v>0</v>
          </cell>
          <cell r="N35">
            <v>0</v>
          </cell>
          <cell r="O35">
            <v>545932.30339999998</v>
          </cell>
          <cell r="P35">
            <v>0.99999999999999989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211</v>
          </cell>
          <cell r="D2">
            <v>828</v>
          </cell>
          <cell r="E2">
            <v>25.483091787439616</v>
          </cell>
        </row>
        <row r="3">
          <cell r="A3" t="str">
            <v>BAR</v>
          </cell>
          <cell r="B3" t="str">
            <v>Barnet</v>
          </cell>
          <cell r="C3">
            <v>156</v>
          </cell>
          <cell r="D3">
            <v>702</v>
          </cell>
          <cell r="E3">
            <v>22.222222222222221</v>
          </cell>
        </row>
        <row r="4">
          <cell r="A4" t="str">
            <v>BEX</v>
          </cell>
          <cell r="B4" t="str">
            <v>Bexley</v>
          </cell>
          <cell r="C4">
            <v>91</v>
          </cell>
          <cell r="D4">
            <v>432</v>
          </cell>
          <cell r="E4">
            <v>21.064814814814813</v>
          </cell>
        </row>
        <row r="5">
          <cell r="A5" t="str">
            <v>BRE</v>
          </cell>
          <cell r="B5" t="str">
            <v>Brent</v>
          </cell>
          <cell r="C5">
            <v>186</v>
          </cell>
          <cell r="D5">
            <v>1254</v>
          </cell>
          <cell r="E5">
            <v>14.832535885167463</v>
          </cell>
        </row>
        <row r="6">
          <cell r="A6" t="str">
            <v>BRO</v>
          </cell>
          <cell r="B6" t="str">
            <v>Bromley</v>
          </cell>
          <cell r="C6">
            <v>157</v>
          </cell>
          <cell r="D6">
            <v>562</v>
          </cell>
          <cell r="E6">
            <v>27.935943060498218</v>
          </cell>
        </row>
        <row r="7">
          <cell r="A7" t="str">
            <v>CAM</v>
          </cell>
          <cell r="B7" t="str">
            <v>Camden</v>
          </cell>
          <cell r="C7">
            <v>324</v>
          </cell>
          <cell r="D7">
            <v>2522</v>
          </cell>
          <cell r="E7">
            <v>12.846946867565423</v>
          </cell>
        </row>
        <row r="8">
          <cell r="A8" t="str">
            <v>LON</v>
          </cell>
          <cell r="B8" t="str">
            <v>City</v>
          </cell>
          <cell r="C8">
            <v>20</v>
          </cell>
          <cell r="D8">
            <v>45</v>
          </cell>
          <cell r="E8">
            <v>44.444444444444443</v>
          </cell>
        </row>
        <row r="9">
          <cell r="A9" t="str">
            <v>CRO</v>
          </cell>
          <cell r="B9" t="str">
            <v>Croydon</v>
          </cell>
          <cell r="C9">
            <v>136</v>
          </cell>
          <cell r="D9">
            <v>896</v>
          </cell>
          <cell r="E9">
            <v>15.178571428571427</v>
          </cell>
        </row>
        <row r="10">
          <cell r="A10" t="str">
            <v>EAL</v>
          </cell>
          <cell r="B10" t="str">
            <v>Ealing</v>
          </cell>
          <cell r="C10">
            <v>105</v>
          </cell>
          <cell r="D10">
            <v>874</v>
          </cell>
          <cell r="E10">
            <v>12.013729977116705</v>
          </cell>
        </row>
        <row r="11">
          <cell r="A11" t="str">
            <v>ENF</v>
          </cell>
          <cell r="B11" t="str">
            <v>Enfield</v>
          </cell>
          <cell r="C11">
            <v>123</v>
          </cell>
          <cell r="D11">
            <v>463</v>
          </cell>
          <cell r="E11">
            <v>26.565874730021598</v>
          </cell>
        </row>
        <row r="12">
          <cell r="A12" t="str">
            <v>GRE</v>
          </cell>
          <cell r="B12" t="str">
            <v>Greenwich</v>
          </cell>
          <cell r="C12">
            <v>257</v>
          </cell>
          <cell r="D12">
            <v>1606</v>
          </cell>
          <cell r="E12">
            <v>16.002490660024907</v>
          </cell>
        </row>
        <row r="13">
          <cell r="A13" t="str">
            <v>HAC</v>
          </cell>
          <cell r="B13" t="str">
            <v>Hackney</v>
          </cell>
          <cell r="C13">
            <v>266</v>
          </cell>
          <cell r="D13">
            <v>2272</v>
          </cell>
          <cell r="E13">
            <v>11.70774647887324</v>
          </cell>
        </row>
        <row r="14">
          <cell r="A14" t="str">
            <v>HAM</v>
          </cell>
          <cell r="B14" t="str">
            <v>Hammersmith &amp; Fulham</v>
          </cell>
          <cell r="C14">
            <v>247</v>
          </cell>
          <cell r="D14">
            <v>1398</v>
          </cell>
          <cell r="E14">
            <v>17.668097281831187</v>
          </cell>
        </row>
        <row r="15">
          <cell r="A15" t="str">
            <v>HAY</v>
          </cell>
          <cell r="B15" t="str">
            <v>Haringey</v>
          </cell>
          <cell r="C15">
            <v>240</v>
          </cell>
          <cell r="D15">
            <v>2075</v>
          </cell>
          <cell r="E15">
            <v>11.566265060240964</v>
          </cell>
        </row>
        <row r="16">
          <cell r="A16" t="str">
            <v>HAR</v>
          </cell>
          <cell r="B16" t="str">
            <v>Harrow</v>
          </cell>
          <cell r="C16">
            <v>129</v>
          </cell>
          <cell r="D16">
            <v>690</v>
          </cell>
          <cell r="E16">
            <v>18.695652173913043</v>
          </cell>
        </row>
        <row r="17">
          <cell r="A17" t="str">
            <v>HAV</v>
          </cell>
          <cell r="B17" t="str">
            <v>Havering</v>
          </cell>
          <cell r="C17">
            <v>314</v>
          </cell>
          <cell r="D17">
            <v>1551</v>
          </cell>
          <cell r="E17">
            <v>20.245003223726631</v>
          </cell>
        </row>
        <row r="18">
          <cell r="A18" t="str">
            <v>HIL</v>
          </cell>
          <cell r="B18" t="str">
            <v>Hillingdon</v>
          </cell>
          <cell r="C18">
            <v>78</v>
          </cell>
          <cell r="D18">
            <v>449</v>
          </cell>
          <cell r="E18">
            <v>17.371937639198219</v>
          </cell>
        </row>
        <row r="19">
          <cell r="A19" t="str">
            <v>HOU</v>
          </cell>
          <cell r="B19" t="str">
            <v>Hounslow</v>
          </cell>
          <cell r="C19">
            <v>88</v>
          </cell>
          <cell r="D19">
            <v>787</v>
          </cell>
          <cell r="E19">
            <v>11.181702668360865</v>
          </cell>
        </row>
        <row r="20">
          <cell r="A20" t="str">
            <v>ISL</v>
          </cell>
          <cell r="B20" t="str">
            <v>Islington</v>
          </cell>
          <cell r="C20">
            <v>355</v>
          </cell>
          <cell r="D20">
            <v>1954</v>
          </cell>
          <cell r="E20">
            <v>18.167860798362334</v>
          </cell>
        </row>
        <row r="21">
          <cell r="A21" t="str">
            <v>KEN</v>
          </cell>
          <cell r="B21" t="str">
            <v>Kensington &amp; Chelsea</v>
          </cell>
          <cell r="C21">
            <v>187</v>
          </cell>
          <cell r="D21">
            <v>1703</v>
          </cell>
          <cell r="E21">
            <v>10.980622431004109</v>
          </cell>
        </row>
        <row r="22">
          <cell r="A22" t="str">
            <v>KIN</v>
          </cell>
          <cell r="B22" t="str">
            <v>Kingston-Upon-Thames</v>
          </cell>
          <cell r="C22">
            <v>225</v>
          </cell>
          <cell r="D22">
            <v>1618</v>
          </cell>
          <cell r="E22">
            <v>13.906056860321383</v>
          </cell>
        </row>
        <row r="23">
          <cell r="A23" t="str">
            <v>LAM</v>
          </cell>
          <cell r="B23" t="str">
            <v>Lambeth</v>
          </cell>
          <cell r="C23">
            <v>170</v>
          </cell>
          <cell r="D23">
            <v>1288</v>
          </cell>
          <cell r="E23">
            <v>13.198757763975156</v>
          </cell>
        </row>
        <row r="24">
          <cell r="A24" t="str">
            <v>LEW</v>
          </cell>
          <cell r="B24" t="str">
            <v>Lewisham</v>
          </cell>
          <cell r="C24">
            <v>332</v>
          </cell>
          <cell r="D24">
            <v>2033</v>
          </cell>
          <cell r="E24">
            <v>16.330545991146089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1215</v>
          </cell>
          <cell r="E25">
            <v>9.5473251028806594</v>
          </cell>
        </row>
        <row r="26">
          <cell r="A26" t="str">
            <v>NEW</v>
          </cell>
          <cell r="B26" t="str">
            <v>Newham</v>
          </cell>
          <cell r="C26">
            <v>318</v>
          </cell>
          <cell r="D26">
            <v>1663</v>
          </cell>
          <cell r="E26">
            <v>19.122068550811786</v>
          </cell>
        </row>
        <row r="27">
          <cell r="A27" t="str">
            <v>RED</v>
          </cell>
          <cell r="B27" t="str">
            <v>Redbridge</v>
          </cell>
          <cell r="C27">
            <v>183</v>
          </cell>
          <cell r="D27">
            <v>1666</v>
          </cell>
          <cell r="E27">
            <v>10.984393757503002</v>
          </cell>
        </row>
        <row r="28">
          <cell r="A28" t="str">
            <v>RIC</v>
          </cell>
          <cell r="B28" t="str">
            <v>Richmond</v>
          </cell>
          <cell r="C28">
            <v>111</v>
          </cell>
          <cell r="D28">
            <v>1074</v>
          </cell>
          <cell r="E28">
            <v>10.335195530726256</v>
          </cell>
        </row>
        <row r="29">
          <cell r="A29" t="str">
            <v>SOU</v>
          </cell>
          <cell r="B29" t="str">
            <v>Southwark</v>
          </cell>
          <cell r="C29">
            <v>192</v>
          </cell>
          <cell r="D29">
            <v>1878</v>
          </cell>
          <cell r="E29">
            <v>10.223642172523961</v>
          </cell>
        </row>
        <row r="30">
          <cell r="A30" t="str">
            <v>SUT</v>
          </cell>
          <cell r="B30" t="str">
            <v>Sutton</v>
          </cell>
          <cell r="C30">
            <v>169</v>
          </cell>
          <cell r="D30">
            <v>810</v>
          </cell>
          <cell r="E30">
            <v>20.8641975308642</v>
          </cell>
        </row>
        <row r="31">
          <cell r="A31" t="str">
            <v>TOW</v>
          </cell>
          <cell r="B31" t="str">
            <v>Tower Hamlets</v>
          </cell>
          <cell r="C31">
            <v>428</v>
          </cell>
          <cell r="D31">
            <v>1668</v>
          </cell>
          <cell r="E31">
            <v>25.65947242206235</v>
          </cell>
        </row>
        <row r="32">
          <cell r="A32" t="str">
            <v>WAL</v>
          </cell>
          <cell r="B32" t="str">
            <v>Waltham Forest</v>
          </cell>
          <cell r="C32">
            <v>119</v>
          </cell>
          <cell r="D32">
            <v>498</v>
          </cell>
          <cell r="E32">
            <v>23.895582329317268</v>
          </cell>
        </row>
        <row r="33">
          <cell r="A33" t="str">
            <v>WAN</v>
          </cell>
          <cell r="B33" t="str">
            <v>Wandsworth</v>
          </cell>
          <cell r="C33">
            <v>146</v>
          </cell>
          <cell r="D33">
            <v>837</v>
          </cell>
          <cell r="E33">
            <v>17.443249701314219</v>
          </cell>
        </row>
        <row r="34">
          <cell r="A34" t="str">
            <v>WES</v>
          </cell>
          <cell r="B34" t="str">
            <v>Westminster</v>
          </cell>
          <cell r="C34">
            <v>286</v>
          </cell>
          <cell r="D34">
            <v>1611</v>
          </cell>
          <cell r="E34">
            <v>17.752948479205465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1102</v>
          </cell>
        </row>
        <row r="4">
          <cell r="A4" t="str">
            <v>BAR</v>
          </cell>
          <cell r="B4" t="str">
            <v>BARNET</v>
          </cell>
          <cell r="C4">
            <v>1999</v>
          </cell>
        </row>
        <row r="5">
          <cell r="A5" t="str">
            <v>BEX</v>
          </cell>
          <cell r="B5" t="str">
            <v>BEXLEY</v>
          </cell>
          <cell r="C5">
            <v>904</v>
          </cell>
        </row>
        <row r="6">
          <cell r="A6" t="str">
            <v>BRE</v>
          </cell>
          <cell r="B6" t="str">
            <v>BRENT</v>
          </cell>
          <cell r="C6">
            <v>2406</v>
          </cell>
        </row>
        <row r="7">
          <cell r="A7" t="str">
            <v>BRO</v>
          </cell>
          <cell r="B7" t="str">
            <v>BROMLEY</v>
          </cell>
          <cell r="C7">
            <v>1173</v>
          </cell>
        </row>
        <row r="8">
          <cell r="A8" t="str">
            <v>CAM</v>
          </cell>
          <cell r="B8" t="str">
            <v>CAMDEN</v>
          </cell>
          <cell r="C8">
            <v>2228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2172</v>
          </cell>
        </row>
        <row r="11">
          <cell r="A11" t="str">
            <v>EAL</v>
          </cell>
          <cell r="B11" t="str">
            <v>EALING</v>
          </cell>
          <cell r="C11">
            <v>2299</v>
          </cell>
        </row>
        <row r="12">
          <cell r="A12" t="str">
            <v>ENF</v>
          </cell>
          <cell r="B12" t="str">
            <v>ENFIELD</v>
          </cell>
          <cell r="C12">
            <v>1149</v>
          </cell>
        </row>
        <row r="13">
          <cell r="A13" t="str">
            <v>GRE</v>
          </cell>
          <cell r="B13" t="str">
            <v>GREENWICH</v>
          </cell>
          <cell r="C13">
            <v>1795</v>
          </cell>
        </row>
        <row r="14">
          <cell r="A14" t="str">
            <v>HAC</v>
          </cell>
          <cell r="B14" t="str">
            <v>HACKNEY</v>
          </cell>
          <cell r="C14">
            <v>2513</v>
          </cell>
        </row>
        <row r="15">
          <cell r="A15" t="str">
            <v>HAM</v>
          </cell>
          <cell r="B15" t="str">
            <v>HAMMERSMITH &amp; FULHAM</v>
          </cell>
          <cell r="C15">
            <v>1517</v>
          </cell>
        </row>
        <row r="16">
          <cell r="A16" t="str">
            <v>HAY</v>
          </cell>
          <cell r="B16" t="str">
            <v>HARINGEY</v>
          </cell>
          <cell r="C16">
            <v>2078</v>
          </cell>
        </row>
        <row r="17">
          <cell r="A17" t="str">
            <v>HAR</v>
          </cell>
          <cell r="B17" t="str">
            <v>HARROW</v>
          </cell>
          <cell r="C17">
            <v>2389</v>
          </cell>
        </row>
        <row r="18">
          <cell r="A18" t="str">
            <v>HAV</v>
          </cell>
          <cell r="B18" t="str">
            <v>HAVERING</v>
          </cell>
          <cell r="C18">
            <v>2229</v>
          </cell>
        </row>
        <row r="19">
          <cell r="A19" t="str">
            <v>HIL</v>
          </cell>
          <cell r="B19" t="str">
            <v>HILLINGDON</v>
          </cell>
          <cell r="C19">
            <v>936</v>
          </cell>
        </row>
        <row r="20">
          <cell r="A20" t="str">
            <v>HOU</v>
          </cell>
          <cell r="B20" t="str">
            <v>HOUNSLOW</v>
          </cell>
          <cell r="C20">
            <v>1637</v>
          </cell>
        </row>
        <row r="21">
          <cell r="A21" t="str">
            <v>ISL</v>
          </cell>
          <cell r="B21" t="str">
            <v>ISLINGTON</v>
          </cell>
          <cell r="C21">
            <v>2642</v>
          </cell>
        </row>
        <row r="22">
          <cell r="A22" t="str">
            <v>KEN</v>
          </cell>
          <cell r="B22" t="str">
            <v>KENSINGTON &amp; CHELSEA</v>
          </cell>
          <cell r="C22">
            <v>1741</v>
          </cell>
        </row>
        <row r="23">
          <cell r="A23" t="str">
            <v>KIN</v>
          </cell>
          <cell r="B23" t="str">
            <v>KINGSTON ON THAMES</v>
          </cell>
          <cell r="C23">
            <v>1586</v>
          </cell>
        </row>
        <row r="24">
          <cell r="A24" t="str">
            <v>LAM</v>
          </cell>
          <cell r="B24" t="str">
            <v>LAMBETH</v>
          </cell>
          <cell r="C24">
            <v>1795</v>
          </cell>
        </row>
        <row r="25">
          <cell r="A25" t="str">
            <v>LEW</v>
          </cell>
          <cell r="B25" t="str">
            <v>LEWISHAM</v>
          </cell>
          <cell r="C25">
            <v>1761</v>
          </cell>
        </row>
        <row r="26">
          <cell r="A26" t="str">
            <v>MER</v>
          </cell>
          <cell r="B26" t="str">
            <v>MERTON</v>
          </cell>
          <cell r="C26">
            <v>1739</v>
          </cell>
        </row>
        <row r="27">
          <cell r="A27" t="str">
            <v>NEW</v>
          </cell>
          <cell r="B27" t="str">
            <v>NEWHAM</v>
          </cell>
          <cell r="C27">
            <v>2058</v>
          </cell>
        </row>
        <row r="28">
          <cell r="A28" t="str">
            <v>RED</v>
          </cell>
          <cell r="B28" t="str">
            <v>REDBRIDGE</v>
          </cell>
          <cell r="C28">
            <v>2479</v>
          </cell>
        </row>
        <row r="29">
          <cell r="A29" t="str">
            <v>RIC</v>
          </cell>
          <cell r="B29" t="str">
            <v>RICHMOND</v>
          </cell>
          <cell r="C29">
            <v>1791</v>
          </cell>
        </row>
        <row r="30">
          <cell r="A30" t="str">
            <v>SOU</v>
          </cell>
          <cell r="B30" t="str">
            <v>SOUTHWARK</v>
          </cell>
          <cell r="C30">
            <v>2469</v>
          </cell>
        </row>
        <row r="31">
          <cell r="A31" t="str">
            <v>SUT</v>
          </cell>
          <cell r="B31" t="str">
            <v>SUTTON</v>
          </cell>
          <cell r="C31">
            <v>1312</v>
          </cell>
        </row>
        <row r="32">
          <cell r="A32" t="str">
            <v>TOW</v>
          </cell>
          <cell r="B32" t="str">
            <v>TOWER HAMLETS</v>
          </cell>
          <cell r="C32">
            <v>1642</v>
          </cell>
        </row>
        <row r="33">
          <cell r="A33" t="str">
            <v>WAL</v>
          </cell>
          <cell r="B33" t="str">
            <v>WALTHAM FOREST</v>
          </cell>
          <cell r="C33">
            <v>1306</v>
          </cell>
        </row>
        <row r="34">
          <cell r="A34" t="str">
            <v>WAN</v>
          </cell>
          <cell r="B34" t="str">
            <v>WANDSWORTH</v>
          </cell>
          <cell r="C34">
            <v>1577</v>
          </cell>
        </row>
        <row r="35">
          <cell r="A35" t="str">
            <v>WES</v>
          </cell>
          <cell r="B35" t="str">
            <v>WESTMINSTER</v>
          </cell>
          <cell r="C35">
            <v>1829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  <cell r="Q2">
            <v>9.1648646496815278</v>
          </cell>
          <cell r="R2">
            <v>12.700692675159235</v>
          </cell>
          <cell r="S2">
            <v>11.199999999999998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  <cell r="Q3">
            <v>11.303695652173914</v>
          </cell>
          <cell r="R3">
            <v>17.933787185354692</v>
          </cell>
          <cell r="S3">
            <v>26.599999999999984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  <cell r="Q4">
            <v>9.6760875912408775</v>
          </cell>
          <cell r="R4">
            <v>14.123240875912412</v>
          </cell>
          <cell r="S4">
            <v>13.999999999999995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  <cell r="Q5">
            <v>10.453816554809842</v>
          </cell>
          <cell r="R5">
            <v>14.272474272930648</v>
          </cell>
          <cell r="S5">
            <v>37.800000000000004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  <cell r="Q6">
            <v>9.5050099206349206</v>
          </cell>
          <cell r="R6">
            <v>13.192609126984127</v>
          </cell>
          <cell r="S6">
            <v>32.199999999999982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  <cell r="Q7">
            <v>11.673053240036507</v>
          </cell>
          <cell r="R7">
            <v>14.965690903559478</v>
          </cell>
          <cell r="S7">
            <v>65.100000000000108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  <cell r="Q8">
            <v>10.284935064935066</v>
          </cell>
          <cell r="R8">
            <v>13.613506493506494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  <cell r="Q9">
            <v>10.279962546816479</v>
          </cell>
          <cell r="R9">
            <v>15.308333333333332</v>
          </cell>
          <cell r="S9">
            <v>44.10000000000003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  <cell r="Q10">
            <v>9.9947198007471982</v>
          </cell>
          <cell r="R10">
            <v>13.994719800747198</v>
          </cell>
          <cell r="S10">
            <v>37.800000000000004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  <cell r="Q11">
            <v>10.089799764428742</v>
          </cell>
          <cell r="R11">
            <v>14.672603062426385</v>
          </cell>
          <cell r="S11">
            <v>27.299999999999983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  <cell r="Q12">
            <v>9.8063528055342051</v>
          </cell>
          <cell r="R12">
            <v>13.49812836279785</v>
          </cell>
          <cell r="S12">
            <v>39.20000000000001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  <cell r="Q13">
            <v>10.973332379862699</v>
          </cell>
          <cell r="R13">
            <v>14.465838100686497</v>
          </cell>
          <cell r="S13">
            <v>74.200000000000145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  <cell r="Q14">
            <v>10.413253796095445</v>
          </cell>
          <cell r="R14">
            <v>13.903492407809111</v>
          </cell>
          <cell r="S14">
            <v>25.199999999999985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  <cell r="Q15">
            <v>10.307363260108247</v>
          </cell>
          <cell r="R15">
            <v>14.132609996816299</v>
          </cell>
          <cell r="S15">
            <v>39.900000000000013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  <cell r="Q16">
            <v>10.959117959617428</v>
          </cell>
          <cell r="R16">
            <v>15.540414452709884</v>
          </cell>
          <cell r="S16">
            <v>23.799999999999986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  <cell r="Q17">
            <v>8.8210865874363336</v>
          </cell>
          <cell r="R17">
            <v>12.236112054329373</v>
          </cell>
          <cell r="S17">
            <v>15.399999999999993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  <cell r="Q18">
            <v>11.611610284167794</v>
          </cell>
          <cell r="R18">
            <v>14.819052774018942</v>
          </cell>
          <cell r="S18">
            <v>39.900000000000013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  <cell r="Q19">
            <v>10.071288160833953</v>
          </cell>
          <cell r="R19">
            <v>14.269650037230081</v>
          </cell>
          <cell r="S19">
            <v>32.199999999999982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  <cell r="Q20">
            <v>10.503622778382301</v>
          </cell>
          <cell r="R20">
            <v>14.164812477330431</v>
          </cell>
          <cell r="S20">
            <v>36.4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  <cell r="Q21">
            <v>10.142838229533883</v>
          </cell>
          <cell r="R21">
            <v>13.534416764590679</v>
          </cell>
          <cell r="S21">
            <v>35.699999999999996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  <cell r="Q22">
            <v>8.9826559322033894</v>
          </cell>
          <cell r="R22">
            <v>12.991986440677966</v>
          </cell>
          <cell r="S22">
            <v>18.199999999999992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  <cell r="Q23">
            <v>10.564172694394214</v>
          </cell>
          <cell r="R23">
            <v>14.15255424954792</v>
          </cell>
          <cell r="S23">
            <v>43.400000000000027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  <cell r="Q24">
            <v>10.335107266435985</v>
          </cell>
          <cell r="R24">
            <v>14.36074740484429</v>
          </cell>
          <cell r="S24">
            <v>50.400000000000055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  <cell r="Q25">
            <v>9.8720210896309322</v>
          </cell>
          <cell r="R25">
            <v>13.586783831282952</v>
          </cell>
          <cell r="S25">
            <v>25.199999999999985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  <cell r="Q26">
            <v>10.225239085239085</v>
          </cell>
          <cell r="R26">
            <v>14.795821205821206</v>
          </cell>
          <cell r="S26">
            <v>37.1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  <cell r="Q27">
            <v>9.2968175182481758</v>
          </cell>
          <cell r="R27">
            <v>12.927729927007301</v>
          </cell>
          <cell r="S27">
            <v>29.399999999999981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  <cell r="Q28">
            <v>9.9163181818181823</v>
          </cell>
          <cell r="R28">
            <v>14.197284090909092</v>
          </cell>
          <cell r="S28">
            <v>27.299999999999983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  <cell r="Q29">
            <v>10.484649707803369</v>
          </cell>
          <cell r="R29">
            <v>13.96794293571674</v>
          </cell>
          <cell r="S29">
            <v>63.700000000000109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  <cell r="Q30">
            <v>9.1979751037344393</v>
          </cell>
          <cell r="R30">
            <v>12.747601659751037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  <cell r="Q31">
            <v>11.736474501108647</v>
          </cell>
          <cell r="R31">
            <v>13.925343680709535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  <cell r="Q32">
            <v>11.005699658703072</v>
          </cell>
          <cell r="R32">
            <v>16.912866894197954</v>
          </cell>
          <cell r="S32">
            <v>18.199999999999992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  <cell r="Q33">
            <v>10.527919762258543</v>
          </cell>
          <cell r="R33">
            <v>14.101768202080237</v>
          </cell>
          <cell r="S33">
            <v>20.999999999999989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  <cell r="Q34">
            <v>10.069285843920147</v>
          </cell>
          <cell r="R34">
            <v>13.417334845735029</v>
          </cell>
          <cell r="S34">
            <v>26.599999999999984</v>
          </cell>
        </row>
        <row r="35">
          <cell r="C35" t="str">
            <v>Total</v>
          </cell>
          <cell r="D35">
            <v>60815</v>
          </cell>
          <cell r="E35">
            <v>9.8244016772177893</v>
          </cell>
          <cell r="F35">
            <v>597470.9879999999</v>
          </cell>
          <cell r="G35">
            <v>2867</v>
          </cell>
          <cell r="H35">
            <v>3129.6</v>
          </cell>
          <cell r="I35">
            <v>26510.399999999998</v>
          </cell>
          <cell r="L35">
            <v>26510.399999999998</v>
          </cell>
          <cell r="M35">
            <v>0</v>
          </cell>
          <cell r="N35">
            <v>0</v>
          </cell>
          <cell r="O35">
            <v>623981.38800000004</v>
          </cell>
          <cell r="P35">
            <v>0.99999999999999978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</row>
        <row r="35"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219</v>
          </cell>
          <cell r="D2">
            <v>994</v>
          </cell>
          <cell r="E2">
            <v>22.032193158953721</v>
          </cell>
        </row>
        <row r="3">
          <cell r="A3" t="str">
            <v>BAR</v>
          </cell>
          <cell r="B3" t="str">
            <v>Barnet</v>
          </cell>
          <cell r="C3">
            <v>209</v>
          </cell>
          <cell r="D3">
            <v>874</v>
          </cell>
          <cell r="E3">
            <v>23.913043478260871</v>
          </cell>
        </row>
        <row r="4">
          <cell r="A4" t="str">
            <v>BEX</v>
          </cell>
          <cell r="B4" t="str">
            <v>Bexley</v>
          </cell>
          <cell r="C4">
            <v>130</v>
          </cell>
          <cell r="D4">
            <v>478</v>
          </cell>
          <cell r="E4">
            <v>27.19665271966527</v>
          </cell>
        </row>
        <row r="5">
          <cell r="A5" t="str">
            <v>BRE</v>
          </cell>
          <cell r="B5" t="str">
            <v>Brent</v>
          </cell>
          <cell r="C5">
            <v>210</v>
          </cell>
          <cell r="D5">
            <v>1484</v>
          </cell>
          <cell r="E5">
            <v>14.150943396226415</v>
          </cell>
        </row>
        <row r="6">
          <cell r="A6" t="str">
            <v>BRO</v>
          </cell>
          <cell r="B6" t="str">
            <v>Bromley</v>
          </cell>
          <cell r="C6">
            <v>215</v>
          </cell>
          <cell r="D6">
            <v>679</v>
          </cell>
          <cell r="E6">
            <v>31.664212076583208</v>
          </cell>
        </row>
        <row r="7">
          <cell r="A7" t="str">
            <v>CAM</v>
          </cell>
          <cell r="B7" t="str">
            <v>Camden</v>
          </cell>
          <cell r="C7">
            <v>299</v>
          </cell>
          <cell r="D7">
            <v>2688</v>
          </cell>
          <cell r="E7">
            <v>11.123511904761903</v>
          </cell>
        </row>
        <row r="8">
          <cell r="A8" t="str">
            <v>LON</v>
          </cell>
          <cell r="B8" t="str">
            <v>City</v>
          </cell>
          <cell r="C8">
            <v>32</v>
          </cell>
          <cell r="D8">
            <v>61</v>
          </cell>
          <cell r="E8">
            <v>52.459016393442624</v>
          </cell>
        </row>
        <row r="9">
          <cell r="A9" t="str">
            <v>CRO</v>
          </cell>
          <cell r="B9" t="str">
            <v>Croydon</v>
          </cell>
          <cell r="C9">
            <v>177</v>
          </cell>
          <cell r="D9">
            <v>1068</v>
          </cell>
          <cell r="E9">
            <v>16.573033707865168</v>
          </cell>
        </row>
        <row r="10">
          <cell r="A10" t="str">
            <v>EAL</v>
          </cell>
          <cell r="B10" t="str">
            <v>Ealing</v>
          </cell>
          <cell r="C10">
            <v>190</v>
          </cell>
          <cell r="D10">
            <v>1093</v>
          </cell>
          <cell r="E10">
            <v>17.383348581884722</v>
          </cell>
        </row>
        <row r="11">
          <cell r="A11" t="str">
            <v>ENF</v>
          </cell>
          <cell r="B11" t="str">
            <v>Enfield</v>
          </cell>
          <cell r="C11">
            <v>142</v>
          </cell>
          <cell r="D11">
            <v>576</v>
          </cell>
          <cell r="E11">
            <v>24.652777777777779</v>
          </cell>
        </row>
        <row r="12">
          <cell r="A12" t="str">
            <v>GRE</v>
          </cell>
          <cell r="B12" t="str">
            <v>Greenwich</v>
          </cell>
          <cell r="C12">
            <v>289</v>
          </cell>
          <cell r="D12">
            <v>1852</v>
          </cell>
          <cell r="E12">
            <v>15.604751619870411</v>
          </cell>
        </row>
        <row r="13">
          <cell r="A13" t="str">
            <v>HAC</v>
          </cell>
          <cell r="B13" t="str">
            <v>Hackney</v>
          </cell>
          <cell r="C13">
            <v>364</v>
          </cell>
          <cell r="D13">
            <v>2384</v>
          </cell>
          <cell r="E13">
            <v>15.268456375838927</v>
          </cell>
        </row>
        <row r="14">
          <cell r="A14" t="str">
            <v>HAM</v>
          </cell>
          <cell r="B14" t="str">
            <v>Hammersmith &amp; Fulham</v>
          </cell>
          <cell r="C14">
            <v>226</v>
          </cell>
          <cell r="D14">
            <v>1336</v>
          </cell>
          <cell r="E14">
            <v>16.91616766467066</v>
          </cell>
        </row>
        <row r="15">
          <cell r="A15" t="str">
            <v>HAY</v>
          </cell>
          <cell r="B15" t="str">
            <v>Haringey</v>
          </cell>
          <cell r="C15">
            <v>238</v>
          </cell>
          <cell r="D15">
            <v>2207</v>
          </cell>
          <cell r="E15">
            <v>10.783869506116901</v>
          </cell>
        </row>
        <row r="16">
          <cell r="A16" t="str">
            <v>HAR</v>
          </cell>
          <cell r="B16" t="str">
            <v>Harrow</v>
          </cell>
          <cell r="C16">
            <v>161</v>
          </cell>
          <cell r="D16">
            <v>941</v>
          </cell>
          <cell r="E16">
            <v>17.109458023379386</v>
          </cell>
        </row>
        <row r="17">
          <cell r="A17" t="str">
            <v>HAV</v>
          </cell>
          <cell r="B17" t="str">
            <v>Havering</v>
          </cell>
          <cell r="C17">
            <v>341</v>
          </cell>
          <cell r="D17">
            <v>1842</v>
          </cell>
          <cell r="E17">
            <v>18.512486427795874</v>
          </cell>
        </row>
        <row r="18">
          <cell r="A18" t="str">
            <v>HIL</v>
          </cell>
          <cell r="B18" t="str">
            <v>Hillingdon</v>
          </cell>
          <cell r="C18">
            <v>81</v>
          </cell>
          <cell r="D18">
            <v>478</v>
          </cell>
          <cell r="E18">
            <v>16.94560669456067</v>
          </cell>
        </row>
        <row r="19">
          <cell r="A19" t="str">
            <v>HOU</v>
          </cell>
          <cell r="B19" t="str">
            <v>Hounslow</v>
          </cell>
          <cell r="C19">
            <v>140</v>
          </cell>
          <cell r="D19">
            <v>894</v>
          </cell>
          <cell r="E19">
            <v>15.659955257270694</v>
          </cell>
        </row>
        <row r="20">
          <cell r="A20" t="str">
            <v>ISL</v>
          </cell>
          <cell r="B20" t="str">
            <v>Islington</v>
          </cell>
          <cell r="C20">
            <v>389</v>
          </cell>
          <cell r="D20">
            <v>2077</v>
          </cell>
          <cell r="E20">
            <v>18.728935965334617</v>
          </cell>
        </row>
        <row r="21">
          <cell r="A21" t="str">
            <v>KEN</v>
          </cell>
          <cell r="B21" t="str">
            <v>Kensington &amp; Chelsea</v>
          </cell>
          <cell r="C21">
            <v>196</v>
          </cell>
          <cell r="D21">
            <v>1961</v>
          </cell>
          <cell r="E21">
            <v>9.9949005609382962</v>
          </cell>
        </row>
        <row r="22">
          <cell r="A22" t="str">
            <v>KIN</v>
          </cell>
          <cell r="B22" t="str">
            <v>Kingston-Upon-Thames</v>
          </cell>
          <cell r="C22">
            <v>226</v>
          </cell>
          <cell r="D22">
            <v>1911</v>
          </cell>
          <cell r="E22">
            <v>11.826268969126112</v>
          </cell>
        </row>
        <row r="23">
          <cell r="A23" t="str">
            <v>LAM</v>
          </cell>
          <cell r="B23" t="str">
            <v>Lambeth</v>
          </cell>
          <cell r="C23">
            <v>257</v>
          </cell>
          <cell r="D23">
            <v>1603</v>
          </cell>
          <cell r="E23">
            <v>16.032439176543981</v>
          </cell>
        </row>
        <row r="24">
          <cell r="A24" t="str">
            <v>LEW</v>
          </cell>
          <cell r="B24" t="str">
            <v>Lewisham</v>
          </cell>
          <cell r="C24">
            <v>302</v>
          </cell>
          <cell r="D24">
            <v>2132</v>
          </cell>
          <cell r="E24">
            <v>14.165103189493433</v>
          </cell>
        </row>
        <row r="25">
          <cell r="A25" t="str">
            <v>MER</v>
          </cell>
          <cell r="B25" t="str">
            <v>Merton</v>
          </cell>
          <cell r="C25">
            <v>155</v>
          </cell>
          <cell r="D25">
            <v>1322</v>
          </cell>
          <cell r="E25">
            <v>11.72465960665658</v>
          </cell>
        </row>
        <row r="26">
          <cell r="A26" t="str">
            <v>NEW</v>
          </cell>
          <cell r="B26" t="str">
            <v>Newham</v>
          </cell>
          <cell r="C26">
            <v>369</v>
          </cell>
          <cell r="D26">
            <v>1924</v>
          </cell>
          <cell r="E26">
            <v>19.178794178794178</v>
          </cell>
        </row>
        <row r="27">
          <cell r="A27" t="str">
            <v>RED</v>
          </cell>
          <cell r="B27" t="str">
            <v>Redbridge</v>
          </cell>
          <cell r="C27">
            <v>264</v>
          </cell>
          <cell r="D27">
            <v>1999</v>
          </cell>
          <cell r="E27">
            <v>13.206603301650826</v>
          </cell>
        </row>
        <row r="28">
          <cell r="A28" t="str">
            <v>RIC</v>
          </cell>
          <cell r="B28" t="str">
            <v>Richmond</v>
          </cell>
          <cell r="C28">
            <v>165</v>
          </cell>
          <cell r="D28">
            <v>1185</v>
          </cell>
          <cell r="E28">
            <v>13.924050632911392</v>
          </cell>
        </row>
        <row r="29">
          <cell r="A29" t="str">
            <v>SOU</v>
          </cell>
          <cell r="B29" t="str">
            <v>Southwark</v>
          </cell>
          <cell r="C29">
            <v>262</v>
          </cell>
          <cell r="D29">
            <v>2110</v>
          </cell>
          <cell r="E29">
            <v>12.417061611374407</v>
          </cell>
        </row>
        <row r="30">
          <cell r="A30" t="str">
            <v>SUT</v>
          </cell>
          <cell r="B30" t="str">
            <v>Sutton</v>
          </cell>
          <cell r="C30">
            <v>176</v>
          </cell>
          <cell r="D30">
            <v>931</v>
          </cell>
          <cell r="E30">
            <v>18.904403866809883</v>
          </cell>
        </row>
        <row r="31">
          <cell r="A31" t="str">
            <v>TOW</v>
          </cell>
          <cell r="B31" t="str">
            <v>Tower Hamlets</v>
          </cell>
          <cell r="C31">
            <v>399</v>
          </cell>
          <cell r="D31">
            <v>1694</v>
          </cell>
          <cell r="E31">
            <v>23.553719008264462</v>
          </cell>
        </row>
        <row r="32">
          <cell r="A32" t="str">
            <v>WAL</v>
          </cell>
          <cell r="B32" t="str">
            <v>Waltham Forest</v>
          </cell>
          <cell r="C32">
            <v>122</v>
          </cell>
          <cell r="D32">
            <v>586</v>
          </cell>
          <cell r="E32">
            <v>20.819112627986346</v>
          </cell>
        </row>
        <row r="33">
          <cell r="A33" t="str">
            <v>WAN</v>
          </cell>
          <cell r="B33" t="str">
            <v>Wandsworth</v>
          </cell>
          <cell r="C33">
            <v>161</v>
          </cell>
          <cell r="D33">
            <v>1047</v>
          </cell>
          <cell r="E33">
            <v>15.377268385864372</v>
          </cell>
        </row>
        <row r="34">
          <cell r="A34" t="str">
            <v>WES</v>
          </cell>
          <cell r="B34" t="str">
            <v>Westminster</v>
          </cell>
          <cell r="C34">
            <v>285</v>
          </cell>
          <cell r="D34">
            <v>1744</v>
          </cell>
          <cell r="E34">
            <v>16.341743119266056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1106</v>
          </cell>
        </row>
        <row r="4">
          <cell r="A4" t="str">
            <v>BAR</v>
          </cell>
          <cell r="B4" t="str">
            <v>BARNET</v>
          </cell>
          <cell r="C4">
            <v>2003</v>
          </cell>
        </row>
        <row r="5">
          <cell r="A5" t="str">
            <v>BEX</v>
          </cell>
          <cell r="B5" t="str">
            <v>BEXLEY</v>
          </cell>
          <cell r="C5">
            <v>903</v>
          </cell>
        </row>
        <row r="6">
          <cell r="A6" t="str">
            <v>BRE</v>
          </cell>
          <cell r="B6" t="str">
            <v>BRENT</v>
          </cell>
          <cell r="C6">
            <v>2412</v>
          </cell>
        </row>
        <row r="7">
          <cell r="A7" t="str">
            <v>BRO</v>
          </cell>
          <cell r="B7" t="str">
            <v>BROMLEY</v>
          </cell>
          <cell r="C7">
            <v>1182</v>
          </cell>
        </row>
        <row r="8">
          <cell r="A8" t="str">
            <v>CAM</v>
          </cell>
          <cell r="B8" t="str">
            <v>CAMDEN</v>
          </cell>
          <cell r="C8">
            <v>2232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2182</v>
          </cell>
        </row>
        <row r="11">
          <cell r="A11" t="str">
            <v>EAL</v>
          </cell>
          <cell r="B11" t="str">
            <v>EALING</v>
          </cell>
          <cell r="C11">
            <v>2318</v>
          </cell>
        </row>
        <row r="12">
          <cell r="A12" t="str">
            <v>ENF</v>
          </cell>
          <cell r="B12" t="str">
            <v>ENFIELD</v>
          </cell>
          <cell r="C12">
            <v>1154</v>
          </cell>
        </row>
        <row r="13">
          <cell r="A13" t="str">
            <v>GRE</v>
          </cell>
          <cell r="B13" t="str">
            <v>GREENWICH</v>
          </cell>
          <cell r="C13">
            <v>1799</v>
          </cell>
        </row>
        <row r="14">
          <cell r="A14" t="str">
            <v>HAC</v>
          </cell>
          <cell r="B14" t="str">
            <v>HACKNEY</v>
          </cell>
          <cell r="C14">
            <v>2525</v>
          </cell>
        </row>
        <row r="15">
          <cell r="A15" t="str">
            <v>HAM</v>
          </cell>
          <cell r="B15" t="str">
            <v>HAMMERSMITH &amp; FULHAM</v>
          </cell>
          <cell r="C15">
            <v>1513</v>
          </cell>
        </row>
        <row r="16">
          <cell r="A16" t="str">
            <v>HAY</v>
          </cell>
          <cell r="B16" t="str">
            <v>HARINGEY</v>
          </cell>
          <cell r="C16">
            <v>2086</v>
          </cell>
        </row>
        <row r="17">
          <cell r="A17" t="str">
            <v>HAR</v>
          </cell>
          <cell r="B17" t="str">
            <v>HARROW</v>
          </cell>
          <cell r="C17">
            <v>2396</v>
          </cell>
        </row>
        <row r="18">
          <cell r="A18" t="str">
            <v>HAV</v>
          </cell>
          <cell r="B18" t="str">
            <v>HAVERING</v>
          </cell>
          <cell r="C18">
            <v>2245</v>
          </cell>
        </row>
        <row r="19">
          <cell r="A19" t="str">
            <v>HIL</v>
          </cell>
          <cell r="B19" t="str">
            <v>HILLINGDON</v>
          </cell>
          <cell r="C19">
            <v>937</v>
          </cell>
        </row>
        <row r="20">
          <cell r="A20" t="str">
            <v>HOU</v>
          </cell>
          <cell r="B20" t="str">
            <v>HOUNSLOW</v>
          </cell>
          <cell r="C20">
            <v>1631</v>
          </cell>
        </row>
        <row r="21">
          <cell r="A21" t="str">
            <v>ISL</v>
          </cell>
          <cell r="B21" t="str">
            <v>ISLINGTON</v>
          </cell>
          <cell r="C21">
            <v>2657</v>
          </cell>
        </row>
        <row r="22">
          <cell r="A22" t="str">
            <v>KEN</v>
          </cell>
          <cell r="B22" t="str">
            <v>KENSINGTON &amp; CHELSEA</v>
          </cell>
          <cell r="C22">
            <v>1748</v>
          </cell>
        </row>
        <row r="23">
          <cell r="A23" t="str">
            <v>KIN</v>
          </cell>
          <cell r="B23" t="str">
            <v>KINGSTON ON THAMES</v>
          </cell>
          <cell r="C23">
            <v>1589</v>
          </cell>
        </row>
        <row r="24">
          <cell r="A24" t="str">
            <v>LAM</v>
          </cell>
          <cell r="B24" t="str">
            <v>LAMBETH</v>
          </cell>
          <cell r="C24">
            <v>1800</v>
          </cell>
        </row>
        <row r="25">
          <cell r="A25" t="str">
            <v>LEW</v>
          </cell>
          <cell r="B25" t="str">
            <v>LEWISHAM</v>
          </cell>
          <cell r="C25">
            <v>1758</v>
          </cell>
        </row>
        <row r="26">
          <cell r="A26" t="str">
            <v>MER</v>
          </cell>
          <cell r="B26" t="str">
            <v>MERTON</v>
          </cell>
          <cell r="C26">
            <v>1742</v>
          </cell>
        </row>
        <row r="27">
          <cell r="A27" t="str">
            <v>NEW</v>
          </cell>
          <cell r="B27" t="str">
            <v>NEWHAM</v>
          </cell>
          <cell r="C27">
            <v>2073</v>
          </cell>
        </row>
        <row r="28">
          <cell r="A28" t="str">
            <v>RED</v>
          </cell>
          <cell r="B28" t="str">
            <v>REDBRIDGE</v>
          </cell>
          <cell r="C28">
            <v>2480</v>
          </cell>
        </row>
        <row r="29">
          <cell r="A29" t="str">
            <v>RIC</v>
          </cell>
          <cell r="B29" t="str">
            <v>RICHMOND</v>
          </cell>
          <cell r="C29">
            <v>1803</v>
          </cell>
        </row>
        <row r="30">
          <cell r="A30" t="str">
            <v>SOU</v>
          </cell>
          <cell r="B30" t="str">
            <v>SOUTHWARK</v>
          </cell>
          <cell r="C30">
            <v>2470</v>
          </cell>
        </row>
        <row r="31">
          <cell r="A31" t="str">
            <v>SUT</v>
          </cell>
          <cell r="B31" t="str">
            <v>SUTTON</v>
          </cell>
          <cell r="C31">
            <v>1316</v>
          </cell>
        </row>
        <row r="32">
          <cell r="A32" t="str">
            <v>TOW</v>
          </cell>
          <cell r="B32" t="str">
            <v>TOWER HAMLETS</v>
          </cell>
          <cell r="C32">
            <v>1656</v>
          </cell>
        </row>
        <row r="33">
          <cell r="A33" t="str">
            <v>WAL</v>
          </cell>
          <cell r="B33" t="str">
            <v>WALTHAM FOREST</v>
          </cell>
          <cell r="C33">
            <v>1311</v>
          </cell>
        </row>
        <row r="34">
          <cell r="A34" t="str">
            <v>WAN</v>
          </cell>
          <cell r="B34" t="str">
            <v>WANDSWORTH</v>
          </cell>
          <cell r="C34">
            <v>1583</v>
          </cell>
        </row>
        <row r="35">
          <cell r="A35" t="str">
            <v>WES</v>
          </cell>
          <cell r="B35" t="str">
            <v>WESTMINSTER</v>
          </cell>
          <cell r="C35">
            <v>1839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</row>
        <row r="7">
          <cell r="A7" t="str">
            <v>BAR</v>
          </cell>
          <cell r="B7" t="str">
            <v>Barnet</v>
          </cell>
        </row>
        <row r="8">
          <cell r="A8" t="str">
            <v>BEX</v>
          </cell>
          <cell r="B8" t="str">
            <v>Bexley</v>
          </cell>
        </row>
        <row r="9">
          <cell r="A9" t="str">
            <v>BRE</v>
          </cell>
          <cell r="B9" t="str">
            <v>Brent</v>
          </cell>
          <cell r="C9">
            <v>60</v>
          </cell>
        </row>
        <row r="10">
          <cell r="A10" t="str">
            <v>BRO</v>
          </cell>
          <cell r="B10" t="str">
            <v>Bromley</v>
          </cell>
        </row>
        <row r="11">
          <cell r="A11" t="str">
            <v>CAM</v>
          </cell>
          <cell r="B11" t="str">
            <v>Camden</v>
          </cell>
        </row>
        <row r="12">
          <cell r="A12" t="str">
            <v>LON</v>
          </cell>
          <cell r="B12" t="str">
            <v>City of London</v>
          </cell>
        </row>
        <row r="13">
          <cell r="A13" t="str">
            <v>CRO</v>
          </cell>
          <cell r="B13" t="str">
            <v>Croydon</v>
          </cell>
        </row>
        <row r="14">
          <cell r="A14" t="str">
            <v>EAL</v>
          </cell>
          <cell r="B14" t="str">
            <v>Ealing</v>
          </cell>
        </row>
        <row r="15">
          <cell r="A15" t="str">
            <v>ENF</v>
          </cell>
          <cell r="B15" t="str">
            <v>Enfield</v>
          </cell>
        </row>
        <row r="16">
          <cell r="A16" t="str">
            <v>GRE</v>
          </cell>
          <cell r="B16" t="str">
            <v>Greenwich</v>
          </cell>
        </row>
        <row r="17">
          <cell r="A17" t="str">
            <v>HAC</v>
          </cell>
          <cell r="B17" t="str">
            <v>Hackney</v>
          </cell>
        </row>
        <row r="18">
          <cell r="A18" t="str">
            <v>HAM</v>
          </cell>
          <cell r="B18" t="str">
            <v>Hammersmith &amp; Fulham</v>
          </cell>
          <cell r="C18">
            <v>60</v>
          </cell>
        </row>
        <row r="19">
          <cell r="A19" t="str">
            <v>HAY</v>
          </cell>
          <cell r="B19" t="str">
            <v>Haringey</v>
          </cell>
        </row>
        <row r="20">
          <cell r="A20" t="str">
            <v>HAR</v>
          </cell>
          <cell r="B20" t="str">
            <v>Harrow</v>
          </cell>
        </row>
        <row r="21">
          <cell r="A21" t="str">
            <v>HAV</v>
          </cell>
          <cell r="B21" t="str">
            <v>Havering</v>
          </cell>
        </row>
        <row r="22">
          <cell r="A22" t="str">
            <v>HIL</v>
          </cell>
          <cell r="B22" t="str">
            <v>Hillingdon</v>
          </cell>
        </row>
        <row r="23">
          <cell r="A23" t="str">
            <v>HOU</v>
          </cell>
          <cell r="B23" t="str">
            <v>Hounslow</v>
          </cell>
        </row>
        <row r="24">
          <cell r="A24" t="str">
            <v>ISL</v>
          </cell>
          <cell r="B24" t="str">
            <v>Islington</v>
          </cell>
        </row>
        <row r="25">
          <cell r="A25" t="str">
            <v>KEN</v>
          </cell>
          <cell r="B25" t="str">
            <v>Kensington &amp; Chelsea</v>
          </cell>
        </row>
        <row r="26">
          <cell r="A26" t="str">
            <v>KIN</v>
          </cell>
          <cell r="B26" t="str">
            <v>Kingston-Upon-Thames</v>
          </cell>
        </row>
        <row r="27">
          <cell r="A27" t="str">
            <v>LAM</v>
          </cell>
          <cell r="B27" t="str">
            <v>Lambeth</v>
          </cell>
        </row>
        <row r="28">
          <cell r="A28" t="str">
            <v>LEW</v>
          </cell>
          <cell r="B28" t="str">
            <v>Lewisham</v>
          </cell>
        </row>
        <row r="29">
          <cell r="A29" t="str">
            <v>MER</v>
          </cell>
          <cell r="B29" t="str">
            <v>Merton</v>
          </cell>
        </row>
        <row r="30">
          <cell r="A30" t="str">
            <v>NEW</v>
          </cell>
          <cell r="B30" t="str">
            <v>Newham</v>
          </cell>
        </row>
        <row r="31">
          <cell r="A31" t="str">
            <v>RED</v>
          </cell>
          <cell r="B31" t="str">
            <v>Redbridge</v>
          </cell>
        </row>
        <row r="32">
          <cell r="A32" t="str">
            <v>RIC</v>
          </cell>
          <cell r="B32" t="str">
            <v>Richmond</v>
          </cell>
        </row>
        <row r="33">
          <cell r="A33" t="str">
            <v>SOU</v>
          </cell>
          <cell r="B33" t="str">
            <v>Southwark</v>
          </cell>
        </row>
        <row r="34">
          <cell r="A34" t="str">
            <v>SUT</v>
          </cell>
          <cell r="B34" t="str">
            <v>Sutton</v>
          </cell>
        </row>
        <row r="35">
          <cell r="A35" t="str">
            <v>TOW</v>
          </cell>
          <cell r="B35" t="str">
            <v>Tower Hamlets</v>
          </cell>
        </row>
        <row r="36">
          <cell r="A36" t="str">
            <v>WAL</v>
          </cell>
          <cell r="B36" t="str">
            <v>Waltham Forest</v>
          </cell>
        </row>
        <row r="37">
          <cell r="A37" t="str">
            <v>WAN</v>
          </cell>
          <cell r="B37" t="str">
            <v>Wandsworth</v>
          </cell>
        </row>
        <row r="38">
          <cell r="A38" t="str">
            <v>WES</v>
          </cell>
          <cell r="B38" t="str">
            <v>Westminster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/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/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/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/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/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/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/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/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/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/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/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/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/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/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/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/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/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/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/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/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/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/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/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/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/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/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/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/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/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/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/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/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/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>
        <row r="4">
          <cell r="B4" t="str">
            <v>Chargeable Trips</v>
          </cell>
        </row>
      </sheetData>
      <sheetData sheetId="6">
        <row r="2">
          <cell r="B2" t="str">
            <v>BND</v>
          </cell>
          <cell r="C2" t="str">
            <v>Barking &amp; Dagenham</v>
          </cell>
          <cell r="E2"/>
          <cell r="G2"/>
          <cell r="H2">
            <v>0</v>
          </cell>
          <cell r="I2">
            <v>0</v>
          </cell>
        </row>
        <row r="3">
          <cell r="B3" t="str">
            <v>BAR</v>
          </cell>
          <cell r="C3" t="str">
            <v>Barnet</v>
          </cell>
          <cell r="E3"/>
          <cell r="G3"/>
          <cell r="H3">
            <v>0</v>
          </cell>
          <cell r="I3">
            <v>0</v>
          </cell>
        </row>
        <row r="4">
          <cell r="B4" t="str">
            <v>BEX</v>
          </cell>
          <cell r="C4" t="str">
            <v>Bexley</v>
          </cell>
          <cell r="E4"/>
          <cell r="G4"/>
          <cell r="H4">
            <v>0</v>
          </cell>
          <cell r="I4">
            <v>0</v>
          </cell>
        </row>
        <row r="5">
          <cell r="B5" t="str">
            <v>BRE</v>
          </cell>
          <cell r="C5" t="str">
            <v>Brent</v>
          </cell>
          <cell r="E5"/>
          <cell r="G5"/>
          <cell r="H5">
            <v>0</v>
          </cell>
          <cell r="I5">
            <v>0</v>
          </cell>
        </row>
        <row r="6">
          <cell r="B6" t="str">
            <v>BRO</v>
          </cell>
          <cell r="C6" t="str">
            <v>Bromley</v>
          </cell>
          <cell r="E6"/>
          <cell r="G6"/>
          <cell r="H6">
            <v>0</v>
          </cell>
          <cell r="I6">
            <v>0</v>
          </cell>
        </row>
        <row r="7">
          <cell r="B7" t="str">
            <v>CAM</v>
          </cell>
          <cell r="C7" t="str">
            <v>Camden</v>
          </cell>
          <cell r="E7"/>
          <cell r="G7"/>
          <cell r="H7">
            <v>0</v>
          </cell>
          <cell r="I7">
            <v>0</v>
          </cell>
        </row>
        <row r="8">
          <cell r="B8" t="str">
            <v>LON</v>
          </cell>
          <cell r="C8" t="str">
            <v>City</v>
          </cell>
          <cell r="E8"/>
          <cell r="G8"/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E9"/>
          <cell r="G9"/>
          <cell r="H9">
            <v>0</v>
          </cell>
          <cell r="I9">
            <v>0</v>
          </cell>
        </row>
        <row r="10">
          <cell r="B10" t="str">
            <v>EAL</v>
          </cell>
          <cell r="C10" t="str">
            <v>Ealing</v>
          </cell>
          <cell r="E10"/>
          <cell r="G10"/>
          <cell r="H10">
            <v>0</v>
          </cell>
          <cell r="I10">
            <v>0</v>
          </cell>
        </row>
        <row r="11">
          <cell r="B11" t="str">
            <v>ENF</v>
          </cell>
          <cell r="C11" t="str">
            <v>Enfield</v>
          </cell>
          <cell r="E11"/>
          <cell r="G11"/>
          <cell r="H11">
            <v>0</v>
          </cell>
          <cell r="I11">
            <v>0</v>
          </cell>
        </row>
        <row r="12">
          <cell r="B12" t="str">
            <v>GRE</v>
          </cell>
          <cell r="C12" t="str">
            <v>Greenwich</v>
          </cell>
          <cell r="E12"/>
          <cell r="G12"/>
          <cell r="H12">
            <v>0</v>
          </cell>
          <cell r="I12">
            <v>0</v>
          </cell>
        </row>
        <row r="13">
          <cell r="B13" t="str">
            <v>HAC</v>
          </cell>
          <cell r="C13" t="str">
            <v>Hackney</v>
          </cell>
          <cell r="E13"/>
          <cell r="G13"/>
          <cell r="H13">
            <v>0</v>
          </cell>
          <cell r="I13">
            <v>0</v>
          </cell>
        </row>
        <row r="14">
          <cell r="B14" t="str">
            <v>HAM</v>
          </cell>
          <cell r="C14" t="str">
            <v>Hammersmith &amp; Fulham</v>
          </cell>
          <cell r="E14"/>
          <cell r="G14"/>
          <cell r="H14">
            <v>0</v>
          </cell>
          <cell r="I14">
            <v>0</v>
          </cell>
        </row>
        <row r="15">
          <cell r="B15" t="str">
            <v>HAY</v>
          </cell>
          <cell r="C15" t="str">
            <v>Haringey</v>
          </cell>
          <cell r="E15"/>
          <cell r="G15"/>
          <cell r="H15">
            <v>0</v>
          </cell>
          <cell r="I15">
            <v>0</v>
          </cell>
        </row>
        <row r="16">
          <cell r="B16" t="str">
            <v>HAR</v>
          </cell>
          <cell r="C16" t="str">
            <v>Harrow</v>
          </cell>
          <cell r="E16"/>
          <cell r="G16"/>
          <cell r="H16">
            <v>0</v>
          </cell>
          <cell r="I16">
            <v>0</v>
          </cell>
        </row>
        <row r="17">
          <cell r="B17" t="str">
            <v>HAV</v>
          </cell>
          <cell r="C17" t="str">
            <v>Havering</v>
          </cell>
          <cell r="E17"/>
          <cell r="G17"/>
          <cell r="H17">
            <v>0</v>
          </cell>
          <cell r="I17">
            <v>0</v>
          </cell>
        </row>
        <row r="18">
          <cell r="B18" t="str">
            <v>HIL</v>
          </cell>
          <cell r="C18" t="str">
            <v>Hillingdon</v>
          </cell>
          <cell r="E18"/>
          <cell r="G18"/>
          <cell r="H18">
            <v>0</v>
          </cell>
          <cell r="I18">
            <v>0</v>
          </cell>
        </row>
        <row r="19">
          <cell r="B19" t="str">
            <v>HOU</v>
          </cell>
          <cell r="C19" t="str">
            <v>Hounslow</v>
          </cell>
          <cell r="E19"/>
          <cell r="G19"/>
          <cell r="H19">
            <v>0</v>
          </cell>
          <cell r="I19">
            <v>0</v>
          </cell>
        </row>
        <row r="20">
          <cell r="B20" t="str">
            <v>ISL</v>
          </cell>
          <cell r="C20" t="str">
            <v>Islington</v>
          </cell>
          <cell r="E20"/>
          <cell r="G20"/>
          <cell r="H20">
            <v>0</v>
          </cell>
          <cell r="I20">
            <v>0</v>
          </cell>
        </row>
        <row r="21">
          <cell r="B21" t="str">
            <v>KEN</v>
          </cell>
          <cell r="C21" t="str">
            <v>Kensington &amp; Chelsea</v>
          </cell>
          <cell r="E21"/>
          <cell r="G21"/>
          <cell r="H21">
            <v>0</v>
          </cell>
          <cell r="I21">
            <v>0</v>
          </cell>
        </row>
        <row r="22">
          <cell r="B22" t="str">
            <v>KIN</v>
          </cell>
          <cell r="C22" t="str">
            <v>Kingston-Upon-Thames</v>
          </cell>
          <cell r="E22"/>
          <cell r="G22"/>
          <cell r="H22">
            <v>0</v>
          </cell>
          <cell r="I22">
            <v>0</v>
          </cell>
        </row>
        <row r="23">
          <cell r="B23" t="str">
            <v>LAM</v>
          </cell>
          <cell r="C23" t="str">
            <v>Lambeth</v>
          </cell>
          <cell r="E23"/>
          <cell r="G23"/>
          <cell r="H23">
            <v>0</v>
          </cell>
          <cell r="I23">
            <v>0</v>
          </cell>
        </row>
        <row r="24">
          <cell r="B24" t="str">
            <v>LEW</v>
          </cell>
          <cell r="C24" t="str">
            <v>Lewisham</v>
          </cell>
          <cell r="E24"/>
          <cell r="G24"/>
          <cell r="H24">
            <v>0</v>
          </cell>
          <cell r="I24">
            <v>0</v>
          </cell>
        </row>
        <row r="25">
          <cell r="B25" t="str">
            <v>MER</v>
          </cell>
          <cell r="C25" t="str">
            <v>Merton</v>
          </cell>
          <cell r="E25"/>
          <cell r="G25"/>
          <cell r="H25">
            <v>0</v>
          </cell>
          <cell r="I25">
            <v>0</v>
          </cell>
        </row>
        <row r="26">
          <cell r="B26" t="str">
            <v>NEW</v>
          </cell>
          <cell r="C26" t="str">
            <v>Newham</v>
          </cell>
          <cell r="E26"/>
          <cell r="G26"/>
          <cell r="H26">
            <v>0</v>
          </cell>
          <cell r="I26">
            <v>0</v>
          </cell>
        </row>
        <row r="27">
          <cell r="B27" t="str">
            <v>RED</v>
          </cell>
          <cell r="C27" t="str">
            <v>Redbridge</v>
          </cell>
          <cell r="E27"/>
          <cell r="G27"/>
          <cell r="H27">
            <v>0</v>
          </cell>
          <cell r="I27">
            <v>0</v>
          </cell>
        </row>
        <row r="28">
          <cell r="B28" t="str">
            <v>RIC</v>
          </cell>
          <cell r="C28" t="str">
            <v>Richmond</v>
          </cell>
          <cell r="E28"/>
          <cell r="G28"/>
          <cell r="H28">
            <v>0</v>
          </cell>
          <cell r="I28">
            <v>0</v>
          </cell>
        </row>
        <row r="29">
          <cell r="B29" t="str">
            <v>SOU</v>
          </cell>
          <cell r="C29" t="str">
            <v>Southwark</v>
          </cell>
          <cell r="E29"/>
          <cell r="G29"/>
          <cell r="H29">
            <v>0</v>
          </cell>
          <cell r="I29">
            <v>0</v>
          </cell>
        </row>
        <row r="30">
          <cell r="B30" t="str">
            <v>SUT</v>
          </cell>
          <cell r="C30" t="str">
            <v>Sutton</v>
          </cell>
          <cell r="E30"/>
          <cell r="G30"/>
          <cell r="H30">
            <v>0</v>
          </cell>
          <cell r="I30">
            <v>0</v>
          </cell>
        </row>
        <row r="31">
          <cell r="B31" t="str">
            <v>TOW</v>
          </cell>
          <cell r="C31" t="str">
            <v>Tower Hamlets</v>
          </cell>
          <cell r="E31"/>
          <cell r="G31"/>
          <cell r="H31">
            <v>0</v>
          </cell>
          <cell r="I31">
            <v>0</v>
          </cell>
        </row>
        <row r="32">
          <cell r="B32" t="str">
            <v>WAL</v>
          </cell>
          <cell r="C32" t="str">
            <v>Waltham Forest</v>
          </cell>
          <cell r="E32"/>
          <cell r="G32"/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E33"/>
          <cell r="G33"/>
          <cell r="H33">
            <v>0</v>
          </cell>
          <cell r="I33">
            <v>0</v>
          </cell>
        </row>
        <row r="34">
          <cell r="B34" t="str">
            <v>WES</v>
          </cell>
          <cell r="C34" t="str">
            <v>Westminster</v>
          </cell>
          <cell r="E34"/>
          <cell r="G34"/>
          <cell r="H34">
            <v>0</v>
          </cell>
          <cell r="I34">
            <v>0</v>
          </cell>
        </row>
        <row r="35"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  <pageSetUpPr fitToPage="1"/>
  </sheetPr>
  <dimension ref="A1:F75"/>
  <sheetViews>
    <sheetView showGridLines="0" topLeftCell="C1" zoomScaleNormal="100" workbookViewId="0">
      <selection activeCell="N34" sqref="N34"/>
    </sheetView>
  </sheetViews>
  <sheetFormatPr defaultRowHeight="12" x14ac:dyDescent="0.2"/>
  <cols>
    <col min="1" max="1" width="20.85546875" style="10" bestFit="1" customWidth="1"/>
    <col min="2" max="2" width="16" style="6" customWidth="1"/>
    <col min="3" max="3" width="13" style="6" customWidth="1"/>
    <col min="4" max="4" width="11" style="6" customWidth="1"/>
    <col min="5" max="5" width="13.42578125" style="6" customWidth="1"/>
    <col min="6" max="6" width="14.42578125" style="11" customWidth="1"/>
    <col min="7" max="16384" width="9.140625" style="6"/>
  </cols>
  <sheetData>
    <row r="1" spans="1:6" s="4" customFormat="1" x14ac:dyDescent="0.2">
      <c r="A1" s="143"/>
      <c r="F1" s="144"/>
    </row>
    <row r="2" spans="1:6" x14ac:dyDescent="0.2">
      <c r="B2" s="310" t="s">
        <v>180</v>
      </c>
      <c r="C2" s="310" t="s">
        <v>181</v>
      </c>
      <c r="D2" s="310" t="s">
        <v>182</v>
      </c>
      <c r="E2" s="310" t="s">
        <v>183</v>
      </c>
      <c r="F2" s="310" t="s">
        <v>184</v>
      </c>
    </row>
    <row r="3" spans="1:6" ht="12.75" customHeight="1" x14ac:dyDescent="0.2">
      <c r="A3" s="143" t="s">
        <v>0</v>
      </c>
      <c r="B3" s="311"/>
      <c r="C3" s="311"/>
      <c r="D3" s="311"/>
      <c r="E3" s="311"/>
      <c r="F3" s="311"/>
    </row>
    <row r="4" spans="1:6" x14ac:dyDescent="0.2">
      <c r="A4" s="7" t="s">
        <v>3</v>
      </c>
      <c r="B4" s="123">
        <v>183059</v>
      </c>
      <c r="C4" s="8">
        <v>5955</v>
      </c>
      <c r="D4" s="8">
        <f>SUM(B4+C4)</f>
        <v>189014</v>
      </c>
      <c r="E4" s="128">
        <v>208213.61020379385</v>
      </c>
      <c r="F4" s="124">
        <f>SUM(B4+E4)</f>
        <v>391272.61020379385</v>
      </c>
    </row>
    <row r="5" spans="1:6" s="9" customFormat="1" x14ac:dyDescent="0.2">
      <c r="A5" s="7" t="s">
        <v>4</v>
      </c>
      <c r="B5" s="123">
        <v>0</v>
      </c>
      <c r="C5" s="8">
        <v>10570</v>
      </c>
      <c r="D5" s="117">
        <f t="shared" ref="D5:D36" si="0">SUM(B5+C5)</f>
        <v>10570</v>
      </c>
      <c r="E5" s="128">
        <v>344415.47966712079</v>
      </c>
      <c r="F5" s="124">
        <f t="shared" ref="F5:F35" si="1">SUM(B5+E5)</f>
        <v>344415.47966712079</v>
      </c>
    </row>
    <row r="6" spans="1:6" x14ac:dyDescent="0.2">
      <c r="A6" s="7" t="s">
        <v>5</v>
      </c>
      <c r="B6" s="123">
        <v>0</v>
      </c>
      <c r="C6" s="8">
        <v>5195</v>
      </c>
      <c r="D6" s="8">
        <f t="shared" si="0"/>
        <v>5195</v>
      </c>
      <c r="E6" s="128">
        <v>241621.3823005406</v>
      </c>
      <c r="F6" s="124">
        <f t="shared" si="1"/>
        <v>241621.3823005406</v>
      </c>
    </row>
    <row r="7" spans="1:6" x14ac:dyDescent="0.2">
      <c r="A7" s="7" t="s">
        <v>6</v>
      </c>
      <c r="B7" s="123">
        <v>18339</v>
      </c>
      <c r="C7" s="8">
        <v>12265</v>
      </c>
      <c r="D7" s="8">
        <f t="shared" si="0"/>
        <v>30604</v>
      </c>
      <c r="E7" s="128">
        <v>337886.16912967432</v>
      </c>
      <c r="F7" s="124">
        <f t="shared" si="1"/>
        <v>356225.16912967432</v>
      </c>
    </row>
    <row r="8" spans="1:6" s="5" customFormat="1" x14ac:dyDescent="0.2">
      <c r="A8" s="7" t="s">
        <v>7</v>
      </c>
      <c r="B8" s="123">
        <v>0</v>
      </c>
      <c r="C8" s="8">
        <v>6195</v>
      </c>
      <c r="D8" s="8">
        <f t="shared" si="0"/>
        <v>6195</v>
      </c>
      <c r="E8" s="128">
        <v>303943.25674693094</v>
      </c>
      <c r="F8" s="124">
        <f t="shared" si="1"/>
        <v>303943.25674693094</v>
      </c>
    </row>
    <row r="9" spans="1:6" s="5" customFormat="1" x14ac:dyDescent="0.2">
      <c r="A9" s="7" t="s">
        <v>8</v>
      </c>
      <c r="B9" s="123">
        <v>102085</v>
      </c>
      <c r="C9" s="8">
        <v>15065</v>
      </c>
      <c r="D9" s="8">
        <f t="shared" si="0"/>
        <v>117150</v>
      </c>
      <c r="E9" s="128">
        <v>317549.67702460405</v>
      </c>
      <c r="F9" s="124">
        <f t="shared" si="1"/>
        <v>419634.67702460405</v>
      </c>
    </row>
    <row r="10" spans="1:6" x14ac:dyDescent="0.2">
      <c r="A10" s="7" t="s">
        <v>9</v>
      </c>
      <c r="B10" s="123">
        <v>9237</v>
      </c>
      <c r="C10" s="8">
        <v>500</v>
      </c>
      <c r="D10" s="8">
        <f t="shared" si="0"/>
        <v>9737</v>
      </c>
      <c r="E10" s="128">
        <v>10647.880487700881</v>
      </c>
      <c r="F10" s="124">
        <f t="shared" si="1"/>
        <v>19884.880487700881</v>
      </c>
    </row>
    <row r="11" spans="1:6" x14ac:dyDescent="0.2">
      <c r="A11" s="7" t="s">
        <v>10</v>
      </c>
      <c r="B11" s="123">
        <v>0</v>
      </c>
      <c r="C11" s="8">
        <v>11985</v>
      </c>
      <c r="D11" s="8">
        <f t="shared" si="0"/>
        <v>11985</v>
      </c>
      <c r="E11" s="128">
        <v>378055.83433251921</v>
      </c>
      <c r="F11" s="124">
        <f t="shared" si="1"/>
        <v>378055.83433251921</v>
      </c>
    </row>
    <row r="12" spans="1:6" x14ac:dyDescent="0.2">
      <c r="A12" s="7" t="s">
        <v>11</v>
      </c>
      <c r="B12" s="123">
        <v>0</v>
      </c>
      <c r="C12" s="8">
        <v>12425</v>
      </c>
      <c r="D12" s="8">
        <f t="shared" si="0"/>
        <v>12425</v>
      </c>
      <c r="E12" s="128">
        <v>332992.3587347329</v>
      </c>
      <c r="F12" s="124">
        <f t="shared" si="1"/>
        <v>332992.3587347329</v>
      </c>
    </row>
    <row r="13" spans="1:6" x14ac:dyDescent="0.2">
      <c r="A13" s="7" t="s">
        <v>12</v>
      </c>
      <c r="B13" s="123">
        <v>0</v>
      </c>
      <c r="C13" s="8">
        <v>5395</v>
      </c>
      <c r="D13" s="8">
        <f t="shared" si="0"/>
        <v>5395</v>
      </c>
      <c r="E13" s="128">
        <v>286418.44426305062</v>
      </c>
      <c r="F13" s="124">
        <f t="shared" si="1"/>
        <v>286418.44426305062</v>
      </c>
    </row>
    <row r="14" spans="1:6" x14ac:dyDescent="0.2">
      <c r="A14" s="7" t="s">
        <v>13</v>
      </c>
      <c r="B14" s="123">
        <v>150299</v>
      </c>
      <c r="C14" s="8">
        <v>10420</v>
      </c>
      <c r="D14" s="8">
        <f t="shared" si="0"/>
        <v>160719</v>
      </c>
      <c r="E14" s="128">
        <v>301472.56781914429</v>
      </c>
      <c r="F14" s="124">
        <f t="shared" si="1"/>
        <v>451771.56781914429</v>
      </c>
    </row>
    <row r="15" spans="1:6" x14ac:dyDescent="0.2">
      <c r="A15" s="7" t="s">
        <v>14</v>
      </c>
      <c r="B15" s="123">
        <v>61443</v>
      </c>
      <c r="C15" s="8">
        <v>14475</v>
      </c>
      <c r="D15" s="8">
        <f t="shared" si="0"/>
        <v>75918</v>
      </c>
      <c r="E15" s="128">
        <v>295947.54788172105</v>
      </c>
      <c r="F15" s="124">
        <f t="shared" si="1"/>
        <v>357390.54788172105</v>
      </c>
    </row>
    <row r="16" spans="1:6" x14ac:dyDescent="0.2">
      <c r="A16" s="7" t="s">
        <v>15</v>
      </c>
      <c r="B16" s="123">
        <v>60456</v>
      </c>
      <c r="C16" s="8">
        <v>8720</v>
      </c>
      <c r="D16" s="8">
        <f t="shared" si="0"/>
        <v>69176</v>
      </c>
      <c r="E16" s="128">
        <v>205032.83707767236</v>
      </c>
      <c r="F16" s="124">
        <f t="shared" si="1"/>
        <v>265488.83707767236</v>
      </c>
    </row>
    <row r="17" spans="1:6" ht="12" customHeight="1" x14ac:dyDescent="0.2">
      <c r="A17" s="7" t="s">
        <v>16</v>
      </c>
      <c r="B17" s="123">
        <v>58856</v>
      </c>
      <c r="C17" s="8">
        <v>11325</v>
      </c>
      <c r="D17" s="8">
        <f t="shared" si="0"/>
        <v>70181</v>
      </c>
      <c r="E17" s="128">
        <v>287006.05063187738</v>
      </c>
      <c r="F17" s="124">
        <f t="shared" si="1"/>
        <v>345862.05063187738</v>
      </c>
    </row>
    <row r="18" spans="1:6" x14ac:dyDescent="0.2">
      <c r="A18" s="7" t="s">
        <v>17</v>
      </c>
      <c r="B18" s="123">
        <v>0</v>
      </c>
      <c r="C18" s="8">
        <v>12305</v>
      </c>
      <c r="D18" s="8">
        <f t="shared" si="0"/>
        <v>12305</v>
      </c>
      <c r="E18" s="128">
        <v>283341.21494675049</v>
      </c>
      <c r="F18" s="124">
        <f t="shared" si="1"/>
        <v>283341.21494675049</v>
      </c>
    </row>
    <row r="19" spans="1:6" x14ac:dyDescent="0.2">
      <c r="A19" s="7" t="s">
        <v>18</v>
      </c>
      <c r="B19" s="123">
        <v>50615</v>
      </c>
      <c r="C19" s="8">
        <v>12160</v>
      </c>
      <c r="D19" s="8">
        <f t="shared" si="0"/>
        <v>62775</v>
      </c>
      <c r="E19" s="128">
        <v>355338.6920871422</v>
      </c>
      <c r="F19" s="124">
        <f t="shared" si="1"/>
        <v>405953.6920871422</v>
      </c>
    </row>
    <row r="20" spans="1:6" x14ac:dyDescent="0.2">
      <c r="A20" s="7" t="s">
        <v>19</v>
      </c>
      <c r="B20" s="123">
        <v>0</v>
      </c>
      <c r="C20" s="8">
        <v>5265</v>
      </c>
      <c r="D20" s="8">
        <f t="shared" si="0"/>
        <v>5265</v>
      </c>
      <c r="E20" s="128">
        <v>242253.96319727803</v>
      </c>
      <c r="F20" s="124">
        <f t="shared" si="1"/>
        <v>242253.96319727803</v>
      </c>
    </row>
    <row r="21" spans="1:6" x14ac:dyDescent="0.2">
      <c r="A21" s="7" t="s">
        <v>20</v>
      </c>
      <c r="B21" s="123">
        <v>0</v>
      </c>
      <c r="C21" s="8">
        <v>9460</v>
      </c>
      <c r="D21" s="8">
        <f t="shared" si="0"/>
        <v>9460</v>
      </c>
      <c r="E21" s="128">
        <v>255874.95247052587</v>
      </c>
      <c r="F21" s="124">
        <f t="shared" si="1"/>
        <v>255874.95247052587</v>
      </c>
    </row>
    <row r="22" spans="1:6" x14ac:dyDescent="0.2">
      <c r="A22" s="7" t="s">
        <v>21</v>
      </c>
      <c r="B22" s="123">
        <v>36933</v>
      </c>
      <c r="C22" s="8">
        <v>14360</v>
      </c>
      <c r="D22" s="8">
        <f t="shared" si="0"/>
        <v>51293</v>
      </c>
      <c r="E22" s="128">
        <v>291274.34260247683</v>
      </c>
      <c r="F22" s="124">
        <f t="shared" si="1"/>
        <v>328207.34260247683</v>
      </c>
    </row>
    <row r="23" spans="1:6" x14ac:dyDescent="0.2">
      <c r="A23" s="7" t="s">
        <v>22</v>
      </c>
      <c r="B23" s="123">
        <v>64454</v>
      </c>
      <c r="C23" s="8">
        <v>9205</v>
      </c>
      <c r="D23" s="8">
        <f t="shared" si="0"/>
        <v>73659</v>
      </c>
      <c r="E23" s="128">
        <v>209321.06941405396</v>
      </c>
      <c r="F23" s="124">
        <f t="shared" si="1"/>
        <v>273775.06941405393</v>
      </c>
    </row>
    <row r="24" spans="1:6" x14ac:dyDescent="0.2">
      <c r="A24" s="7" t="s">
        <v>23</v>
      </c>
      <c r="B24" s="123">
        <v>185597</v>
      </c>
      <c r="C24" s="8">
        <v>8505</v>
      </c>
      <c r="D24" s="8">
        <f t="shared" si="0"/>
        <v>194102</v>
      </c>
      <c r="E24" s="128">
        <v>196630.21683723832</v>
      </c>
      <c r="F24" s="124">
        <f t="shared" si="1"/>
        <v>382227.21683723829</v>
      </c>
    </row>
    <row r="25" spans="1:6" x14ac:dyDescent="0.2">
      <c r="A25" s="7" t="s">
        <v>24</v>
      </c>
      <c r="B25" s="123">
        <v>0</v>
      </c>
      <c r="C25" s="8">
        <v>10115</v>
      </c>
      <c r="D25" s="8">
        <f t="shared" si="0"/>
        <v>10115</v>
      </c>
      <c r="E25" s="128">
        <v>272604.07659786055</v>
      </c>
      <c r="F25" s="124">
        <f t="shared" si="1"/>
        <v>272604.07659786055</v>
      </c>
    </row>
    <row r="26" spans="1:6" x14ac:dyDescent="0.2">
      <c r="A26" s="7" t="s">
        <v>25</v>
      </c>
      <c r="B26" s="123">
        <v>114493</v>
      </c>
      <c r="C26" s="8">
        <v>9475</v>
      </c>
      <c r="D26" s="8">
        <f t="shared" si="0"/>
        <v>123968</v>
      </c>
      <c r="E26" s="128">
        <v>293127.8878258469</v>
      </c>
      <c r="F26" s="124">
        <f t="shared" si="1"/>
        <v>407620.8878258469</v>
      </c>
    </row>
    <row r="27" spans="1:6" x14ac:dyDescent="0.2">
      <c r="A27" s="7" t="s">
        <v>26</v>
      </c>
      <c r="B27" s="123">
        <v>63746</v>
      </c>
      <c r="C27" s="8">
        <v>9685</v>
      </c>
      <c r="D27" s="8">
        <f t="shared" si="0"/>
        <v>73431</v>
      </c>
      <c r="E27" s="128">
        <v>225323.05118278787</v>
      </c>
      <c r="F27" s="124">
        <f t="shared" si="1"/>
        <v>289069.05118278787</v>
      </c>
    </row>
    <row r="28" spans="1:6" x14ac:dyDescent="0.2">
      <c r="A28" s="7" t="s">
        <v>27</v>
      </c>
      <c r="B28" s="123">
        <v>68258</v>
      </c>
      <c r="C28" s="8">
        <v>11380</v>
      </c>
      <c r="D28" s="8">
        <f t="shared" si="0"/>
        <v>79638</v>
      </c>
      <c r="E28" s="128">
        <v>311883.5312289435</v>
      </c>
      <c r="F28" s="124">
        <f t="shared" si="1"/>
        <v>380141.5312289435</v>
      </c>
    </row>
    <row r="29" spans="1:6" s="9" customFormat="1" x14ac:dyDescent="0.2">
      <c r="A29" s="7" t="s">
        <v>28</v>
      </c>
      <c r="B29" s="123">
        <v>83533</v>
      </c>
      <c r="C29" s="8">
        <v>13155</v>
      </c>
      <c r="D29" s="117">
        <f t="shared" si="0"/>
        <v>96688</v>
      </c>
      <c r="E29" s="128">
        <v>343275.26410517312</v>
      </c>
      <c r="F29" s="124">
        <f t="shared" si="1"/>
        <v>426808.26410517312</v>
      </c>
    </row>
    <row r="30" spans="1:6" x14ac:dyDescent="0.2">
      <c r="A30" s="7" t="s">
        <v>29</v>
      </c>
      <c r="B30" s="123">
        <v>43500</v>
      </c>
      <c r="C30" s="8">
        <v>9485</v>
      </c>
      <c r="D30" s="8">
        <f t="shared" si="0"/>
        <v>52985</v>
      </c>
      <c r="E30" s="128">
        <v>215100.24775231397</v>
      </c>
      <c r="F30" s="124">
        <f t="shared" si="1"/>
        <v>258600.24775231397</v>
      </c>
    </row>
    <row r="31" spans="1:6" x14ac:dyDescent="0.2">
      <c r="A31" s="7" t="s">
        <v>30</v>
      </c>
      <c r="B31" s="123">
        <v>91894</v>
      </c>
      <c r="C31" s="8">
        <v>14245</v>
      </c>
      <c r="D31" s="8">
        <f t="shared" si="0"/>
        <v>106139</v>
      </c>
      <c r="E31" s="128">
        <v>312344.31300531334</v>
      </c>
      <c r="F31" s="124">
        <f t="shared" si="1"/>
        <v>404238.31300531334</v>
      </c>
    </row>
    <row r="32" spans="1:6" x14ac:dyDescent="0.2">
      <c r="A32" s="7" t="s">
        <v>31</v>
      </c>
      <c r="B32" s="123">
        <v>56715</v>
      </c>
      <c r="C32" s="8">
        <v>7155</v>
      </c>
      <c r="D32" s="8">
        <f t="shared" si="0"/>
        <v>63870</v>
      </c>
      <c r="E32" s="128">
        <v>217823.78622256362</v>
      </c>
      <c r="F32" s="124">
        <f t="shared" si="1"/>
        <v>274538.78622256359</v>
      </c>
    </row>
    <row r="33" spans="1:6" x14ac:dyDescent="0.2">
      <c r="A33" s="7" t="s">
        <v>32</v>
      </c>
      <c r="B33" s="123">
        <v>69705</v>
      </c>
      <c r="C33" s="8">
        <v>9380</v>
      </c>
      <c r="D33" s="8">
        <f t="shared" si="0"/>
        <v>79085</v>
      </c>
      <c r="E33" s="128">
        <v>246243.84200976894</v>
      </c>
      <c r="F33" s="124">
        <f t="shared" si="1"/>
        <v>315948.84200976894</v>
      </c>
    </row>
    <row r="34" spans="1:6" x14ac:dyDescent="0.2">
      <c r="A34" s="7" t="s">
        <v>33</v>
      </c>
      <c r="B34" s="123">
        <v>0</v>
      </c>
      <c r="C34" s="8">
        <v>7825</v>
      </c>
      <c r="D34" s="8">
        <f t="shared" si="0"/>
        <v>7825</v>
      </c>
      <c r="E34" s="128">
        <v>225128.38148179566</v>
      </c>
      <c r="F34" s="124">
        <f t="shared" si="1"/>
        <v>225128.38148179566</v>
      </c>
    </row>
    <row r="35" spans="1:6" x14ac:dyDescent="0.2">
      <c r="A35" s="7" t="s">
        <v>34</v>
      </c>
      <c r="B35" s="123">
        <v>0</v>
      </c>
      <c r="C35" s="8">
        <v>8540</v>
      </c>
      <c r="D35" s="8">
        <f t="shared" si="0"/>
        <v>8540</v>
      </c>
      <c r="E35" s="128">
        <v>238094.73999508173</v>
      </c>
      <c r="F35" s="124">
        <f t="shared" si="1"/>
        <v>238094.73999508173</v>
      </c>
    </row>
    <row r="36" spans="1:6" x14ac:dyDescent="0.2">
      <c r="A36" s="7" t="s">
        <v>171</v>
      </c>
      <c r="B36" s="123">
        <v>15227</v>
      </c>
      <c r="C36" s="8">
        <v>10570</v>
      </c>
      <c r="D36" s="8">
        <f t="shared" si="0"/>
        <v>25797</v>
      </c>
      <c r="E36" s="128">
        <v>263813.330736003</v>
      </c>
      <c r="F36" s="124">
        <f>SUM(B36+E36)</f>
        <v>279040.330736003</v>
      </c>
    </row>
    <row r="37" spans="1:6" x14ac:dyDescent="0.2">
      <c r="A37" s="134" t="s">
        <v>178</v>
      </c>
      <c r="B37" s="135">
        <v>1588444</v>
      </c>
      <c r="C37" s="135">
        <v>322760</v>
      </c>
      <c r="D37" s="135">
        <f>SUM(D4:D36)</f>
        <v>1911204</v>
      </c>
      <c r="E37" s="135">
        <f>SUM(E4:E36)</f>
        <v>8850000.0000000019</v>
      </c>
      <c r="F37" s="135">
        <f>SUM(F4:F36)</f>
        <v>10438444.000000004</v>
      </c>
    </row>
    <row r="38" spans="1:6" x14ac:dyDescent="0.2">
      <c r="A38" s="119"/>
      <c r="B38" s="127"/>
      <c r="C38" s="127"/>
      <c r="D38" s="127"/>
      <c r="E38" s="127"/>
      <c r="F38" s="127"/>
    </row>
    <row r="39" spans="1:6" x14ac:dyDescent="0.2">
      <c r="E39" s="131"/>
    </row>
    <row r="40" spans="1:6" s="129" customFormat="1" ht="17.25" customHeight="1" x14ac:dyDescent="0.2">
      <c r="A40" s="129">
        <v>1</v>
      </c>
      <c r="B40" s="129">
        <f>A40+1</f>
        <v>2</v>
      </c>
      <c r="C40" s="129">
        <f>B40+1</f>
        <v>3</v>
      </c>
      <c r="D40" s="129">
        <f>C40+1</f>
        <v>4</v>
      </c>
      <c r="E40" s="129">
        <f>D40+1</f>
        <v>5</v>
      </c>
      <c r="F40" s="129">
        <f>E40+1</f>
        <v>6</v>
      </c>
    </row>
    <row r="41" spans="1:6" s="129" customFormat="1" x14ac:dyDescent="0.2"/>
    <row r="42" spans="1:6" x14ac:dyDescent="0.2">
      <c r="A42" s="6"/>
      <c r="B42" s="11"/>
      <c r="C42" s="11"/>
      <c r="D42" s="11"/>
      <c r="E42" s="11"/>
    </row>
    <row r="43" spans="1:6" x14ac:dyDescent="0.2">
      <c r="A43" s="6"/>
      <c r="B43" s="11"/>
      <c r="C43" s="11"/>
      <c r="D43" s="11"/>
      <c r="E43" s="11"/>
    </row>
    <row r="44" spans="1:6" x14ac:dyDescent="0.2">
      <c r="A44" s="6"/>
      <c r="B44" s="11"/>
      <c r="C44" s="11"/>
      <c r="D44" s="11"/>
      <c r="E44" s="11"/>
    </row>
    <row r="45" spans="1:6" x14ac:dyDescent="0.2">
      <c r="A45" s="6"/>
      <c r="B45" s="11"/>
      <c r="C45" s="11"/>
      <c r="D45" s="11"/>
      <c r="E45" s="11"/>
    </row>
    <row r="46" spans="1:6" x14ac:dyDescent="0.2">
      <c r="A46" s="6"/>
      <c r="B46" s="11"/>
      <c r="C46" s="11"/>
      <c r="D46" s="11"/>
      <c r="E46" s="11"/>
    </row>
    <row r="47" spans="1:6" x14ac:dyDescent="0.2">
      <c r="A47" s="6"/>
      <c r="B47" s="11"/>
      <c r="C47" s="11"/>
      <c r="D47" s="11"/>
      <c r="E47" s="11"/>
    </row>
    <row r="48" spans="1:6" x14ac:dyDescent="0.2">
      <c r="A48" s="6"/>
      <c r="B48" s="11"/>
      <c r="C48" s="11"/>
      <c r="D48" s="11"/>
      <c r="E48" s="11"/>
    </row>
    <row r="49" spans="1:5" x14ac:dyDescent="0.2">
      <c r="A49" s="6"/>
      <c r="B49" s="11"/>
      <c r="C49" s="11"/>
      <c r="D49" s="11"/>
      <c r="E49" s="11"/>
    </row>
    <row r="50" spans="1:5" x14ac:dyDescent="0.2">
      <c r="A50" s="6"/>
      <c r="B50" s="11"/>
      <c r="C50" s="11"/>
      <c r="D50" s="11"/>
      <c r="E50" s="11"/>
    </row>
    <row r="51" spans="1:5" x14ac:dyDescent="0.2">
      <c r="A51" s="6"/>
      <c r="B51" s="11"/>
      <c r="C51" s="11"/>
      <c r="D51" s="11"/>
      <c r="E51" s="11"/>
    </row>
    <row r="52" spans="1:5" x14ac:dyDescent="0.2">
      <c r="A52" s="6"/>
      <c r="B52" s="11"/>
      <c r="C52" s="11"/>
      <c r="D52" s="11"/>
      <c r="E52" s="11"/>
    </row>
    <row r="53" spans="1:5" x14ac:dyDescent="0.2">
      <c r="A53" s="6"/>
      <c r="B53" s="11"/>
      <c r="C53" s="11"/>
      <c r="D53" s="11"/>
      <c r="E53" s="11"/>
    </row>
    <row r="54" spans="1:5" x14ac:dyDescent="0.2">
      <c r="A54" s="6"/>
      <c r="B54" s="11"/>
      <c r="C54" s="11"/>
      <c r="D54" s="11"/>
      <c r="E54" s="11"/>
    </row>
    <row r="55" spans="1:5" x14ac:dyDescent="0.2">
      <c r="A55" s="6"/>
      <c r="B55" s="11"/>
      <c r="C55" s="11"/>
      <c r="D55" s="11"/>
      <c r="E55" s="11"/>
    </row>
    <row r="56" spans="1:5" x14ac:dyDescent="0.2">
      <c r="A56" s="6"/>
      <c r="B56" s="11"/>
      <c r="C56" s="11"/>
      <c r="D56" s="11"/>
      <c r="E56" s="11"/>
    </row>
    <row r="57" spans="1:5" x14ac:dyDescent="0.2">
      <c r="A57" s="6"/>
      <c r="B57" s="11"/>
      <c r="C57" s="11"/>
      <c r="D57" s="11"/>
      <c r="E57" s="11"/>
    </row>
    <row r="58" spans="1:5" x14ac:dyDescent="0.2">
      <c r="A58" s="6"/>
      <c r="B58" s="11"/>
      <c r="C58" s="11"/>
      <c r="D58" s="11"/>
      <c r="E58" s="11"/>
    </row>
    <row r="59" spans="1:5" x14ac:dyDescent="0.2">
      <c r="A59" s="6"/>
      <c r="B59" s="11"/>
      <c r="C59" s="11"/>
      <c r="D59" s="11"/>
      <c r="E59" s="11"/>
    </row>
    <row r="60" spans="1:5" x14ac:dyDescent="0.2">
      <c r="A60" s="6"/>
      <c r="B60" s="11"/>
      <c r="C60" s="11"/>
      <c r="D60" s="11"/>
      <c r="E60" s="11"/>
    </row>
    <row r="61" spans="1:5" x14ac:dyDescent="0.2">
      <c r="A61" s="6"/>
      <c r="B61" s="11"/>
      <c r="C61" s="11"/>
      <c r="D61" s="11"/>
      <c r="E61" s="11"/>
    </row>
    <row r="62" spans="1:5" x14ac:dyDescent="0.2">
      <c r="A62" s="6"/>
      <c r="B62" s="11"/>
      <c r="C62" s="11"/>
      <c r="D62" s="11"/>
      <c r="E62" s="11"/>
    </row>
    <row r="63" spans="1:5" x14ac:dyDescent="0.2">
      <c r="A63" s="6"/>
      <c r="B63" s="11"/>
      <c r="C63" s="11"/>
      <c r="D63" s="11"/>
      <c r="E63" s="11"/>
    </row>
    <row r="64" spans="1:5" x14ac:dyDescent="0.2">
      <c r="A64" s="6"/>
      <c r="B64" s="11"/>
      <c r="C64" s="11"/>
      <c r="D64" s="11"/>
      <c r="E64" s="11"/>
    </row>
    <row r="65" spans="1:5" x14ac:dyDescent="0.2">
      <c r="A65" s="6"/>
      <c r="B65" s="11"/>
      <c r="C65" s="11"/>
      <c r="D65" s="11"/>
      <c r="E65" s="11"/>
    </row>
    <row r="66" spans="1:5" x14ac:dyDescent="0.2">
      <c r="A66" s="6"/>
      <c r="B66" s="11"/>
      <c r="C66" s="11"/>
      <c r="D66" s="11"/>
      <c r="E66" s="11"/>
    </row>
    <row r="67" spans="1:5" x14ac:dyDescent="0.2">
      <c r="A67" s="6"/>
      <c r="B67" s="11"/>
      <c r="C67" s="11"/>
      <c r="D67" s="11"/>
      <c r="E67" s="11"/>
    </row>
    <row r="68" spans="1:5" x14ac:dyDescent="0.2">
      <c r="A68" s="6"/>
      <c r="B68" s="11"/>
      <c r="C68" s="11"/>
      <c r="D68" s="11"/>
      <c r="E68" s="11"/>
    </row>
    <row r="69" spans="1:5" x14ac:dyDescent="0.2">
      <c r="A69" s="6"/>
      <c r="B69" s="11"/>
      <c r="C69" s="11"/>
      <c r="D69" s="11"/>
      <c r="E69" s="11"/>
    </row>
    <row r="70" spans="1:5" x14ac:dyDescent="0.2">
      <c r="A70" s="6"/>
      <c r="B70" s="11"/>
      <c r="C70" s="11"/>
      <c r="D70" s="11"/>
      <c r="E70" s="11"/>
    </row>
    <row r="71" spans="1:5" x14ac:dyDescent="0.2">
      <c r="A71" s="6"/>
      <c r="B71" s="11"/>
      <c r="C71" s="11"/>
      <c r="D71" s="11"/>
      <c r="E71" s="11"/>
    </row>
    <row r="72" spans="1:5" x14ac:dyDescent="0.2">
      <c r="A72" s="6"/>
      <c r="B72" s="11"/>
      <c r="C72" s="11"/>
      <c r="D72" s="11"/>
      <c r="E72" s="11"/>
    </row>
    <row r="73" spans="1:5" x14ac:dyDescent="0.2">
      <c r="A73" s="6"/>
      <c r="B73" s="11"/>
      <c r="C73" s="11"/>
      <c r="D73" s="11"/>
      <c r="E73" s="11"/>
    </row>
    <row r="74" spans="1:5" x14ac:dyDescent="0.2">
      <c r="A74" s="6"/>
      <c r="B74" s="11"/>
      <c r="C74" s="11"/>
      <c r="D74" s="11"/>
      <c r="E74" s="11"/>
    </row>
    <row r="75" spans="1:5" x14ac:dyDescent="0.2">
      <c r="A75" s="6"/>
      <c r="B75" s="11"/>
      <c r="C75" s="11"/>
      <c r="D75" s="11"/>
      <c r="E75" s="11"/>
    </row>
  </sheetData>
  <mergeCells count="5">
    <mergeCell ref="B2:B3"/>
    <mergeCell ref="C2:C3"/>
    <mergeCell ref="F2:F3"/>
    <mergeCell ref="E2:E3"/>
    <mergeCell ref="D2:D3"/>
  </mergeCells>
  <phoneticPr fontId="0" type="noConversion"/>
  <printOptions horizontalCentered="1"/>
  <pageMargins left="0" right="0" top="0.59055118110236227" bottom="0" header="0.51181102362204722" footer="0.51181102362204722"/>
  <pageSetup paperSize="9" scale="3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2244</v>
      </c>
      <c r="C6" s="125">
        <f>VLOOKUP($A$2,'[1]Taxicard Members'!$A$3:$C$35,3,FALSE)</f>
        <v>2238</v>
      </c>
      <c r="D6" s="125">
        <f>VLOOKUP($A$2,'[3]Taxicard Members'!$A$3:$C$35,3,FALSE)</f>
        <v>2253</v>
      </c>
      <c r="E6" s="125">
        <f>VLOOKUP($A$2,'[4]Taxicard Members'!$A$3:$C$35,3,FALSE)</f>
        <v>2260</v>
      </c>
      <c r="F6" s="125">
        <f>VLOOKUP($A$2,'[5]Taxicard Members'!$A$3:$C$35,3,FALSE)</f>
        <v>2228</v>
      </c>
      <c r="G6" s="125">
        <f>VLOOKUP($A$2,'[6]Taxicard Members'!$A$3:$C$35,3,FALSE)</f>
        <v>2232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13455</v>
      </c>
      <c r="O6" s="48">
        <f>N6/$N$5</f>
        <v>2242.5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229</v>
      </c>
      <c r="D7" s="50">
        <f>VLOOKUP($A$2,'[3]LMU Other'!$A$2:$Z$36,26,FALSE)</f>
        <v>353</v>
      </c>
      <c r="E7" s="50">
        <f>VLOOKUP($A$2,'[4]LMU Other'!$A$2:$Z$36,26,FALSE)</f>
        <v>500</v>
      </c>
      <c r="F7" s="50">
        <f>VLOOKUP($A$2,'[5]LMU Other'!$A$2:$Z$36,26,FALSE)</f>
        <v>616</v>
      </c>
      <c r="G7" s="50">
        <f>VLOOKUP($A$2,'[6]LMU Other'!$A$2:$Z$36,26,FALSE)</f>
        <v>664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2527</v>
      </c>
      <c r="O7" s="48">
        <f>N7/$N$5</f>
        <v>421.16666666666669</v>
      </c>
    </row>
    <row r="8" spans="1:15" s="11" customFormat="1" x14ac:dyDescent="0.2">
      <c r="A8" s="49" t="s">
        <v>69</v>
      </c>
      <c r="B8" s="36">
        <f t="shared" ref="B8:M8" si="1">IF(B6=0,"",B7/B6)</f>
        <v>7.3529411764705885E-2</v>
      </c>
      <c r="C8" s="36">
        <f t="shared" si="1"/>
        <v>0.10232350312779268</v>
      </c>
      <c r="D8" s="36">
        <f t="shared" si="1"/>
        <v>0.15667998224589436</v>
      </c>
      <c r="E8" s="36">
        <f t="shared" si="1"/>
        <v>0.22123893805309736</v>
      </c>
      <c r="F8" s="36">
        <f t="shared" si="1"/>
        <v>0.27648114901256732</v>
      </c>
      <c r="G8" s="36">
        <f t="shared" si="1"/>
        <v>0.29749103942652327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0.18781122259383129</v>
      </c>
      <c r="O8" s="37">
        <f>IF(O6="","",O7/O6)</f>
        <v>0.18781122259383129</v>
      </c>
    </row>
    <row r="9" spans="1:15" x14ac:dyDescent="0.2">
      <c r="A9" s="49" t="s">
        <v>70</v>
      </c>
      <c r="B9" s="51">
        <f t="shared" ref="B9:O9" si="2">IF(B6=0,"",B15/B6)</f>
        <v>0.3324420677361854</v>
      </c>
      <c r="C9" s="51">
        <f t="shared" si="2"/>
        <v>0.45799821268990171</v>
      </c>
      <c r="D9" s="51">
        <f t="shared" si="2"/>
        <v>0.73901464713715048</v>
      </c>
      <c r="E9" s="51">
        <f t="shared" si="2"/>
        <v>1.1438053097345133</v>
      </c>
      <c r="F9" s="51">
        <f t="shared" si="2"/>
        <v>1.3828545780969479</v>
      </c>
      <c r="G9" s="51">
        <f t="shared" si="2"/>
        <v>1.4726702508960574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0.92077294685990341</v>
      </c>
      <c r="O9" s="52">
        <f t="shared" si="2"/>
        <v>0.92077294685990341</v>
      </c>
    </row>
    <row r="10" spans="1:15" x14ac:dyDescent="0.2">
      <c r="A10" s="49" t="s">
        <v>71</v>
      </c>
      <c r="B10" s="51">
        <f t="shared" ref="B10:O10" si="3">IF(B6=0,"",B15/B7)</f>
        <v>4.5212121212121215</v>
      </c>
      <c r="C10" s="51">
        <f t="shared" si="3"/>
        <v>4.4759825327510914</v>
      </c>
      <c r="D10" s="51">
        <f t="shared" si="3"/>
        <v>4.7167138810198299</v>
      </c>
      <c r="E10" s="51">
        <f t="shared" si="3"/>
        <v>5.17</v>
      </c>
      <c r="F10" s="51">
        <f t="shared" si="3"/>
        <v>5.0016233766233764</v>
      </c>
      <c r="G10" s="51">
        <f t="shared" si="3"/>
        <v>4.9503012048192767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4.9026513652552435</v>
      </c>
      <c r="O10" s="52">
        <f t="shared" si="3"/>
        <v>4.9026513652552435</v>
      </c>
    </row>
    <row r="11" spans="1:15" s="55" customFormat="1" x14ac:dyDescent="0.2">
      <c r="A11" s="29" t="s">
        <v>72</v>
      </c>
      <c r="B11" s="53">
        <f>VLOOKUP($A$2,'[2]LMU Other'!$A$2:$Z$36,25,FALSE)</f>
        <v>2242.8000000000002</v>
      </c>
      <c r="C11" s="53">
        <f>VLOOKUP($A$2,'[1]LMU Other'!$A$2:$Z$36,25,FALSE)</f>
        <v>3061.5</v>
      </c>
      <c r="D11" s="53">
        <f>VLOOKUP($A$2,'[3]LMU Other'!$A$2:$Z$36,25,FALSE)</f>
        <v>5173.3999999999996</v>
      </c>
      <c r="E11" s="53">
        <f>VLOOKUP($A$2,'[4]LMU Other'!$A$2:$Z$36,25,FALSE)</f>
        <v>8650.1</v>
      </c>
      <c r="F11" s="53">
        <f>VLOOKUP($A$2,'[5]LMU Other'!$A$2:$Z$36,25,FALSE)</f>
        <v>10347</v>
      </c>
      <c r="G11" s="53">
        <f>VLOOKUP($A$2,'[6]LMU Other'!$A$2:$Z$36,25,FALSE)</f>
        <v>10822.9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40297.700000000004</v>
      </c>
      <c r="O11" s="81">
        <f>N11/$N$5</f>
        <v>6716.2833333333338</v>
      </c>
    </row>
    <row r="12" spans="1:15" s="58" customFormat="1" x14ac:dyDescent="0.2">
      <c r="A12" s="56" t="s">
        <v>73</v>
      </c>
      <c r="B12" s="57">
        <f t="shared" ref="B12:O12" si="4">IF(B6=0,"",B11/B15)</f>
        <v>3.0064343163538876</v>
      </c>
      <c r="C12" s="57">
        <f t="shared" si="4"/>
        <v>2.9868292682926829</v>
      </c>
      <c r="D12" s="57">
        <f t="shared" si="4"/>
        <v>3.1071471471471468</v>
      </c>
      <c r="E12" s="57">
        <f t="shared" si="4"/>
        <v>3.3462669245647971</v>
      </c>
      <c r="F12" s="57">
        <f t="shared" si="4"/>
        <v>3.3583252190847128</v>
      </c>
      <c r="G12" s="57">
        <f t="shared" si="4"/>
        <v>3.292637663522969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3.2526999757849708</v>
      </c>
      <c r="O12" s="57">
        <f t="shared" si="4"/>
        <v>3.2526999757849704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746</v>
      </c>
      <c r="C15" s="47">
        <f>VLOOKUP($A$2,'[1]LC Invoice'!$A$2:$Q$34,4,FALSE)</f>
        <v>1025</v>
      </c>
      <c r="D15" s="47">
        <f>VLOOKUP($A$2,'[3]LC Invoice'!$A$2:$S$34,4,FALSE)</f>
        <v>1665</v>
      </c>
      <c r="E15" s="47">
        <f>VLOOKUP($A$2,'[4]LC Invoice'!$A$2:$P$34,4,FALSE)</f>
        <v>2585</v>
      </c>
      <c r="F15" s="47">
        <f>VLOOKUP($A$2,'[5]LC Invoice'!$A$2:$P$34,4,FALSE)</f>
        <v>3081</v>
      </c>
      <c r="G15" s="47">
        <f>VLOOKUP($A$2,'[6]LC Invoice'!$A$2:$P$34,4,FALSE)</f>
        <v>3287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12389</v>
      </c>
      <c r="O15" s="48">
        <f>N15/$N$5</f>
        <v>2064.8333333333335</v>
      </c>
    </row>
    <row r="16" spans="1:15" s="66" customFormat="1" x14ac:dyDescent="0.2">
      <c r="A16" s="64" t="s">
        <v>76</v>
      </c>
      <c r="B16" s="65">
        <f>VLOOKUP($A$2,'[2]Wheelchair Trips'!$A$2:$E$34,3,FALSE)</f>
        <v>47</v>
      </c>
      <c r="C16" s="65">
        <f>VLOOKUP($A$2,'[1]Wheelchair Trips'!$A$2:$E$34,3,FALSE)</f>
        <v>69</v>
      </c>
      <c r="D16" s="65">
        <f>VLOOKUP($A$2,'[3]Wheelchair Trips'!$A$2:$E$34,3,FALSE)</f>
        <v>130</v>
      </c>
      <c r="E16" s="65">
        <f>VLOOKUP($A$2,'[4]Wheelchair Trips'!$A$2:$E$34,3,FALSE)</f>
        <v>270</v>
      </c>
      <c r="F16" s="65">
        <f>VLOOKUP($A$2,'[5]Wheelchair Trips'!$A$2:$E$34,3,FALSE)</f>
        <v>324</v>
      </c>
      <c r="G16" s="65">
        <f>VLOOKUP($A$2,'[6]Wheelchair Trips'!$A$2:$E$34,3,FALSE)</f>
        <v>299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1139</v>
      </c>
      <c r="O16" s="48">
        <f>N16/$N$5</f>
        <v>189.83333333333334</v>
      </c>
    </row>
    <row r="17" spans="1:15" s="11" customFormat="1" x14ac:dyDescent="0.2">
      <c r="A17" s="49" t="s">
        <v>77</v>
      </c>
      <c r="B17" s="67">
        <f t="shared" ref="B17:O17" si="5">IF(B6=0,"",B16/B15)</f>
        <v>6.3002680965147453E-2</v>
      </c>
      <c r="C17" s="67">
        <f t="shared" si="5"/>
        <v>6.7317073170731712E-2</v>
      </c>
      <c r="D17" s="67">
        <f t="shared" si="5"/>
        <v>7.8078078078078081E-2</v>
      </c>
      <c r="E17" s="67">
        <f t="shared" si="5"/>
        <v>0.10444874274661509</v>
      </c>
      <c r="F17" s="67">
        <f t="shared" si="5"/>
        <v>0.10516066212268745</v>
      </c>
      <c r="G17" s="67">
        <f t="shared" si="5"/>
        <v>9.096440523273501E-2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9.1936395189280817E-2</v>
      </c>
      <c r="O17" s="68">
        <f t="shared" si="5"/>
        <v>9.1936395189280817E-2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95</v>
      </c>
      <c r="D21" s="73">
        <f>VLOOKUP($A$2,'[3]LC Invoice'!$A$2:$S$34,7,FALSE)</f>
        <v>116</v>
      </c>
      <c r="E21" s="73">
        <f>VLOOKUP($A$2,'[4]LC Invoice'!$A$2:$P$34,7,FALSE)</f>
        <v>55</v>
      </c>
      <c r="F21" s="73">
        <f>VLOOKUP($A$2,'[5]LC Invoice'!$A$2:$P$34,7,FALSE)</f>
        <v>36</v>
      </c>
      <c r="G21" s="73">
        <f>VLOOKUP($A$2,'[6]LC Invoice'!$A$2:$P$34,7,FALSE)</f>
        <v>165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485</v>
      </c>
      <c r="O21" s="70">
        <f>N21/$N$5</f>
        <v>80.833333333333329</v>
      </c>
    </row>
    <row r="22" spans="1:15" s="75" customFormat="1" x14ac:dyDescent="0.2">
      <c r="A22" s="29" t="s">
        <v>81</v>
      </c>
      <c r="B22" s="74">
        <f>VLOOKUP($A$2,'[2]LC Invoice'!$A$2:$P$35,8,FALSE)</f>
        <v>88.5</v>
      </c>
      <c r="C22" s="74">
        <f>VLOOKUP($A$2,'[1]LC Invoice'!$A$2:$Q$35,8,FALSE)</f>
        <v>115.5</v>
      </c>
      <c r="D22" s="74">
        <f>VLOOKUP($A$2,'[3]LC Invoice'!$A$2:$S$35,8,FALSE)</f>
        <v>143.5</v>
      </c>
      <c r="E22" s="74">
        <f>VLOOKUP($A$2,'[4]LC Invoice'!$A$2:$P$35,8,FALSE)</f>
        <v>255</v>
      </c>
      <c r="F22" s="74">
        <f>VLOOKUP($A$2,'[5]LC Invoice'!$A$2:$P$35,8,FALSE)</f>
        <v>181</v>
      </c>
      <c r="G22" s="74">
        <f>VLOOKUP($A$2,'[6]LC Invoice'!$A$2:$P$35,8,FALSE)</f>
        <v>156.5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940</v>
      </c>
      <c r="O22" s="54">
        <f>N22/$N$5</f>
        <v>156.66666666666666</v>
      </c>
    </row>
    <row r="23" spans="1:15" x14ac:dyDescent="0.2">
      <c r="A23" s="49" t="s">
        <v>82</v>
      </c>
      <c r="B23" s="67">
        <f t="shared" ref="B23:O23" si="6">IF(B6=0,"",B21/B15)</f>
        <v>2.4128686327077747E-2</v>
      </c>
      <c r="C23" s="67">
        <f t="shared" si="6"/>
        <v>9.2682926829268292E-2</v>
      </c>
      <c r="D23" s="67">
        <f t="shared" si="6"/>
        <v>6.966966966966967E-2</v>
      </c>
      <c r="E23" s="67">
        <f t="shared" si="6"/>
        <v>2.1276595744680851E-2</v>
      </c>
      <c r="F23" s="67">
        <f t="shared" si="6"/>
        <v>1.1684518013631937E-2</v>
      </c>
      <c r="G23" s="67">
        <f t="shared" si="6"/>
        <v>5.0197748707027687E-2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3.9147630962951006E-2</v>
      </c>
      <c r="O23" s="68">
        <f t="shared" si="6"/>
        <v>3.9147630962950999E-2</v>
      </c>
    </row>
    <row r="24" spans="1:15" x14ac:dyDescent="0.2">
      <c r="A24" s="152" t="s">
        <v>190</v>
      </c>
      <c r="B24" s="125">
        <f>VLOOKUP($A$2,'[2]LC Invoice'!$A$2:$S$34,18,FALSE)</f>
        <v>50</v>
      </c>
      <c r="C24" s="125">
        <f>VLOOKUP($A$2,'[1]LC Invoice'!$A$2:$T$34,18,FALSE)</f>
        <v>186</v>
      </c>
      <c r="D24" s="125">
        <f>VLOOKUP($A$2,'[3]LC Invoice'!$A$2:$V$34,18,FALSE)</f>
        <v>14.113009009009007</v>
      </c>
      <c r="E24" s="125">
        <f>VLOOKUP($A$2,'[4]LC Invoice'!$A$2:$S$34,18,FALSE)</f>
        <v>14.733326885880079</v>
      </c>
      <c r="F24" s="125">
        <f>VLOOKUP($A$2,'[5]LC Invoice'!$A$2:$S$34,18,FALSE)</f>
        <v>14.699334631613112</v>
      </c>
      <c r="G24" s="125">
        <f>VLOOKUP($A$2,'[6]LC Invoice'!$A$2:$S$34,18,FALSE)</f>
        <v>14.965690903559478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294.5113614300617</v>
      </c>
      <c r="O24" s="154">
        <f>N24/COUNTIF(B24:M24,"&lt;&gt;0")</f>
        <v>49.085226905010281</v>
      </c>
    </row>
    <row r="25" spans="1:15" x14ac:dyDescent="0.2">
      <c r="A25" s="152" t="s">
        <v>191</v>
      </c>
      <c r="B25" s="125">
        <f>VLOOKUP($A$2,'[2]LC Invoice'!$A$2:$S$34,19,FALSE)</f>
        <v>11.899999999999997</v>
      </c>
      <c r="C25" s="125">
        <f>VLOOKUP($A$2,'[1]LC Invoice'!$A$2:$T$34,19,FALSE)</f>
        <v>71</v>
      </c>
      <c r="D25" s="125">
        <f>VLOOKUP($A$2,'[3]LC Invoice'!$A$2:$V$34,19,FALSE)</f>
        <v>27.999999999999982</v>
      </c>
      <c r="E25" s="125">
        <f>VLOOKUP($A$2,'[4]LC Invoice'!$A$2:$S$34,19,FALSE)</f>
        <v>35.699999999999996</v>
      </c>
      <c r="F25" s="125">
        <f>VLOOKUP($A$2,'[5]LC Invoice'!$A$2:$S$34,19,FALSE)</f>
        <v>49.00000000000005</v>
      </c>
      <c r="G25" s="125">
        <f>VLOOKUP($A$2,'[6]LC Invoice'!$A$2:$S$34,19,FALSE)</f>
        <v>65.100000000000108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260.70000000000016</v>
      </c>
      <c r="O25" s="155">
        <f>N25/COUNTIF(B25:M25,"&lt;&gt;0")</f>
        <v>43.450000000000024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7851.9520000000002</v>
      </c>
      <c r="C28" s="80">
        <f>VLOOKUP($A$2,'[1]LMU Other'!$A$2:$Z$36,24,FALSE)</f>
        <v>10671.06</v>
      </c>
      <c r="D28" s="80">
        <f>VLOOKUP($A$2,'[3]LMU Other'!$A$2:$Z$36,24,FALSE)</f>
        <v>17453.96</v>
      </c>
      <c r="E28" s="80">
        <f>VLOOKUP($A$2,'[4]LMU Other'!$A$2:$Z$36,24,FALSE)</f>
        <v>28113.95</v>
      </c>
      <c r="F28" s="80">
        <f>VLOOKUP($A$2,'[5]LMU Other'!$A$2:$Z$36,24,FALSE)</f>
        <v>33346.35</v>
      </c>
      <c r="G28" s="80">
        <f>VLOOKUP($A$2,'[6]LMU Other'!$A$2:$Z$36,24,FALSE)</f>
        <v>36640.326000000001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134077.598</v>
      </c>
      <c r="O28" s="54">
        <f>N28/$N$5</f>
        <v>22346.266333333333</v>
      </c>
    </row>
    <row r="29" spans="1:15" s="75" customFormat="1" x14ac:dyDescent="0.2">
      <c r="A29" s="29" t="s">
        <v>85</v>
      </c>
      <c r="B29" s="80">
        <f>VLOOKUP($A$2,'[2]LC Invoice'!$A$2:$P$34,9,FALSE)</f>
        <v>374.5</v>
      </c>
      <c r="C29" s="80">
        <f>VLOOKUP($A$2,'[1]LC Invoice'!$A$2:$Q$34,9,FALSE)</f>
        <v>513.1</v>
      </c>
      <c r="D29" s="80">
        <f>VLOOKUP($A$2,'[3]LC Invoice'!$A$2:$S$34,9,FALSE)</f>
        <v>870.8</v>
      </c>
      <c r="E29" s="80">
        <f>VLOOKUP($A$2,'[4]LC Invoice'!$A$2:$P$34,9,FALSE)</f>
        <v>1321.6</v>
      </c>
      <c r="F29" s="80">
        <f>VLOOKUP($A$2,'[5]LC Invoice'!$A$2:$P$34,9,FALSE)</f>
        <v>1595.3</v>
      </c>
      <c r="G29" s="80">
        <f>VLOOKUP($A$2,'[6]LC Invoice'!$A$2:$P$34,9,FALSE)</f>
        <v>1729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6404.3</v>
      </c>
      <c r="O29" s="81">
        <f>N29/$N$5</f>
        <v>1067.3833333333334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10094.752</v>
      </c>
      <c r="C39" s="94">
        <f t="shared" ref="C39:I39" si="9">C11+C28</f>
        <v>13732.56</v>
      </c>
      <c r="D39" s="94">
        <f t="shared" si="9"/>
        <v>22627.360000000001</v>
      </c>
      <c r="E39" s="94">
        <f t="shared" si="9"/>
        <v>36764.050000000003</v>
      </c>
      <c r="F39" s="94">
        <f t="shared" si="9"/>
        <v>43693.35</v>
      </c>
      <c r="G39" s="94">
        <f t="shared" si="9"/>
        <v>47463.226000000002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174375.29800000001</v>
      </c>
      <c r="O39" s="110">
        <f>N39/$N$5</f>
        <v>29062.54966666667</v>
      </c>
    </row>
    <row r="40" spans="1:15" s="58" customFormat="1" x14ac:dyDescent="0.2">
      <c r="A40" s="56" t="s">
        <v>91</v>
      </c>
      <c r="B40" s="94">
        <f>B28+B29</f>
        <v>8226.4520000000011</v>
      </c>
      <c r="C40" s="94">
        <f t="shared" ref="C40:M40" si="10">C28+C29</f>
        <v>11184.16</v>
      </c>
      <c r="D40" s="94">
        <f t="shared" si="10"/>
        <v>18324.759999999998</v>
      </c>
      <c r="E40" s="94">
        <f t="shared" si="10"/>
        <v>29435.55</v>
      </c>
      <c r="F40" s="94">
        <f t="shared" si="10"/>
        <v>34941.65</v>
      </c>
      <c r="G40" s="94">
        <f t="shared" si="10"/>
        <v>38369.326000000001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140481.89800000002</v>
      </c>
      <c r="O40" s="110">
        <f>N40/$N$5</f>
        <v>23413.649666666668</v>
      </c>
    </row>
    <row r="41" spans="1:15" s="58" customFormat="1" x14ac:dyDescent="0.2">
      <c r="A41" s="56" t="s">
        <v>92</v>
      </c>
      <c r="B41" s="94">
        <f t="shared" ref="B41:M41" si="11">SUM(B28:B31)</f>
        <v>8226.4520000000011</v>
      </c>
      <c r="C41" s="94">
        <f t="shared" si="11"/>
        <v>11184.16</v>
      </c>
      <c r="D41" s="94">
        <f t="shared" si="11"/>
        <v>18324.759999999998</v>
      </c>
      <c r="E41" s="94">
        <f t="shared" si="11"/>
        <v>29435.55</v>
      </c>
      <c r="F41" s="94">
        <f t="shared" si="11"/>
        <v>34941.65</v>
      </c>
      <c r="G41" s="94">
        <f t="shared" si="11"/>
        <v>38369.326000000001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140481.89800000002</v>
      </c>
      <c r="O41" s="110">
        <f>N41/$N$5</f>
        <v>23413.649666666668</v>
      </c>
    </row>
    <row r="42" spans="1:15" s="95" customFormat="1" x14ac:dyDescent="0.2">
      <c r="A42" s="56" t="s">
        <v>93</v>
      </c>
      <c r="B42" s="94">
        <f t="shared" ref="B42:I42" si="12">SUM(B28:B32)</f>
        <v>8226.4520000000011</v>
      </c>
      <c r="C42" s="94">
        <f t="shared" si="12"/>
        <v>11184.16</v>
      </c>
      <c r="D42" s="94">
        <f t="shared" si="12"/>
        <v>18324.759999999998</v>
      </c>
      <c r="E42" s="94">
        <f>SUM(E28:E32)</f>
        <v>29435.55</v>
      </c>
      <c r="F42" s="94">
        <f t="shared" si="12"/>
        <v>34941.65</v>
      </c>
      <c r="G42" s="94">
        <f t="shared" si="12"/>
        <v>38369.326000000001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140481.89800000002</v>
      </c>
      <c r="O42" s="110">
        <f>N42/$N$5</f>
        <v>23413.649666666668</v>
      </c>
    </row>
    <row r="43" spans="1:15" s="58" customFormat="1" x14ac:dyDescent="0.2">
      <c r="A43" s="96" t="s">
        <v>94</v>
      </c>
      <c r="B43" s="97">
        <f t="shared" ref="B43:I43" si="13">B42-B36</f>
        <v>8226.4520000000011</v>
      </c>
      <c r="C43" s="97">
        <f>C42-C36</f>
        <v>11184.16</v>
      </c>
      <c r="D43" s="97">
        <f t="shared" si="13"/>
        <v>18324.759999999998</v>
      </c>
      <c r="E43" s="97">
        <f>E42-E36</f>
        <v>29435.55</v>
      </c>
      <c r="F43" s="97">
        <f t="shared" si="13"/>
        <v>34941.65</v>
      </c>
      <c r="G43" s="97">
        <f t="shared" si="13"/>
        <v>38369.326000000001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140481.89800000002</v>
      </c>
      <c r="O43" s="111">
        <f>N43/$N$5</f>
        <v>23413.649666666668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13.531839142091153</v>
      </c>
      <c r="C46" s="94">
        <f t="shared" si="14"/>
        <v>13.397619512195121</v>
      </c>
      <c r="D46" s="94">
        <f t="shared" si="14"/>
        <v>13.590006006006007</v>
      </c>
      <c r="E46" s="94">
        <f t="shared" si="14"/>
        <v>14.222069632495165</v>
      </c>
      <c r="F46" s="94">
        <f t="shared" si="14"/>
        <v>14.181548198636806</v>
      </c>
      <c r="G46" s="94">
        <f t="shared" si="14"/>
        <v>14.439679342865835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14.07500992816208</v>
      </c>
      <c r="O46" s="108">
        <f t="shared" si="14"/>
        <v>14.07500992816208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10.525404825737265</v>
      </c>
      <c r="C47" s="94">
        <f t="shared" si="15"/>
        <v>10.410790243902438</v>
      </c>
      <c r="D47" s="94">
        <f t="shared" si="15"/>
        <v>10.482858858858858</v>
      </c>
      <c r="E47" s="94">
        <f t="shared" si="15"/>
        <v>10.875802707930367</v>
      </c>
      <c r="F47" s="94">
        <f t="shared" si="15"/>
        <v>10.823222979552092</v>
      </c>
      <c r="G47" s="94">
        <f t="shared" si="15"/>
        <v>11.147041679342866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10.822309952377109</v>
      </c>
      <c r="O47" s="108">
        <f t="shared" si="15"/>
        <v>10.822309952377108</v>
      </c>
    </row>
    <row r="48" spans="1:15" s="58" customFormat="1" x14ac:dyDescent="0.2">
      <c r="A48" s="56" t="s">
        <v>98</v>
      </c>
      <c r="B48" s="94">
        <f>IF(B$6=0,"",B40/B$15)</f>
        <v>11.027415549597857</v>
      </c>
      <c r="C48" s="94">
        <f t="shared" ref="B48:O51" si="16">IF(C$6=0,"",C40/C$15)</f>
        <v>10.911375609756098</v>
      </c>
      <c r="D48" s="94">
        <f t="shared" si="16"/>
        <v>11.005861861861861</v>
      </c>
      <c r="E48" s="94">
        <f t="shared" si="16"/>
        <v>11.387059961315281</v>
      </c>
      <c r="F48" s="94">
        <f t="shared" si="16"/>
        <v>11.3410094125284</v>
      </c>
      <c r="G48" s="94">
        <f t="shared" si="16"/>
        <v>11.673053240036507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11.339244329647268</v>
      </c>
      <c r="O48" s="108">
        <f t="shared" si="16"/>
        <v>11.339244329647267</v>
      </c>
    </row>
    <row r="49" spans="1:15" s="58" customFormat="1" x14ac:dyDescent="0.2">
      <c r="A49" s="56" t="s">
        <v>99</v>
      </c>
      <c r="B49" s="94">
        <f t="shared" si="16"/>
        <v>11.027415549597857</v>
      </c>
      <c r="C49" s="94">
        <f t="shared" si="16"/>
        <v>10.911375609756098</v>
      </c>
      <c r="D49" s="94">
        <f t="shared" si="16"/>
        <v>11.005861861861861</v>
      </c>
      <c r="E49" s="94">
        <f t="shared" si="16"/>
        <v>11.387059961315281</v>
      </c>
      <c r="F49" s="94">
        <f t="shared" si="16"/>
        <v>11.3410094125284</v>
      </c>
      <c r="G49" s="94">
        <f t="shared" si="16"/>
        <v>11.673053240036507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11.339244329647268</v>
      </c>
      <c r="O49" s="108">
        <f t="shared" si="16"/>
        <v>11.339244329647267</v>
      </c>
    </row>
    <row r="50" spans="1:15" s="95" customFormat="1" x14ac:dyDescent="0.2">
      <c r="A50" s="56" t="s">
        <v>100</v>
      </c>
      <c r="B50" s="94">
        <f t="shared" si="16"/>
        <v>11.027415549597857</v>
      </c>
      <c r="C50" s="94">
        <f t="shared" si="16"/>
        <v>10.911375609756098</v>
      </c>
      <c r="D50" s="94">
        <f t="shared" si="16"/>
        <v>11.005861861861861</v>
      </c>
      <c r="E50" s="94">
        <f t="shared" si="16"/>
        <v>11.387059961315281</v>
      </c>
      <c r="F50" s="94">
        <f t="shared" si="16"/>
        <v>11.3410094125284</v>
      </c>
      <c r="G50" s="94">
        <f t="shared" si="16"/>
        <v>11.673053240036507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11.339244329647268</v>
      </c>
      <c r="O50" s="108">
        <f t="shared" si="16"/>
        <v>11.339244329647267</v>
      </c>
    </row>
    <row r="51" spans="1:15" s="58" customFormat="1" x14ac:dyDescent="0.2">
      <c r="A51" s="96" t="s">
        <v>94</v>
      </c>
      <c r="B51" s="97">
        <f t="shared" si="16"/>
        <v>11.027415549597857</v>
      </c>
      <c r="C51" s="97">
        <f t="shared" si="16"/>
        <v>10.911375609756098</v>
      </c>
      <c r="D51" s="97">
        <f t="shared" si="16"/>
        <v>11.005861861861861</v>
      </c>
      <c r="E51" s="97">
        <f t="shared" si="16"/>
        <v>11.387059961315281</v>
      </c>
      <c r="F51" s="97">
        <f t="shared" si="16"/>
        <v>11.3410094125284</v>
      </c>
      <c r="G51" s="97">
        <f t="shared" si="16"/>
        <v>11.673053240036507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11.339244329647268</v>
      </c>
      <c r="O51" s="97">
        <f t="shared" si="16"/>
        <v>11.339244329647267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2305</v>
      </c>
      <c r="C6" s="125">
        <f>VLOOKUP($A$2,'[1]Taxicard Members'!$A$3:$C$35,3,FALSE)</f>
        <v>2258</v>
      </c>
      <c r="D6" s="125">
        <f>VLOOKUP($A$2,'[3]Taxicard Members'!$A$3:$C$35,3,FALSE)</f>
        <v>2247</v>
      </c>
      <c r="E6" s="125">
        <f>VLOOKUP($A$2,'[4]Taxicard Members'!$A$3:$C$35,3,FALSE)</f>
        <v>2247</v>
      </c>
      <c r="F6" s="125">
        <f>VLOOKUP($A$2,'[5]Taxicard Members'!$A$3:$C$35,3,FALSE)</f>
        <v>2172</v>
      </c>
      <c r="G6" s="125">
        <f>VLOOKUP($A$2,'[6]Taxicard Members'!$A$3:$C$35,3,FALSE)</f>
        <v>2182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13411</v>
      </c>
      <c r="O6" s="48">
        <f>N6/$N$5</f>
        <v>2235.1666666666665</v>
      </c>
    </row>
    <row r="7" spans="1:15" x14ac:dyDescent="0.2">
      <c r="A7" s="49" t="s">
        <v>68</v>
      </c>
      <c r="B7" s="50">
        <f>VLOOKUP($A$2,'[2]LMU Other'!$A$2:$Z$36,26,FALSE)</f>
        <v>110</v>
      </c>
      <c r="C7" s="50">
        <f>VLOOKUP($A$2,'[1]LMU Other'!$A$2:$Z$36,26,FALSE)</f>
        <v>120</v>
      </c>
      <c r="D7" s="50">
        <f>VLOOKUP($A$2,'[3]LMU Other'!$A$2:$Z$36,26,FALSE)</f>
        <v>208</v>
      </c>
      <c r="E7" s="50">
        <f>VLOOKUP($A$2,'[4]LMU Other'!$A$2:$Z$36,26,FALSE)</f>
        <v>282</v>
      </c>
      <c r="F7" s="50">
        <f>VLOOKUP($A$2,'[5]LMU Other'!$A$2:$Z$36,26,FALSE)</f>
        <v>298</v>
      </c>
      <c r="G7" s="50">
        <f>VLOOKUP($A$2,'[6]LMU Other'!$A$2:$Z$36,26,FALSE)</f>
        <v>335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1353</v>
      </c>
      <c r="O7" s="48">
        <f>N7/$N$5</f>
        <v>225.5</v>
      </c>
    </row>
    <row r="8" spans="1:15" s="11" customFormat="1" x14ac:dyDescent="0.2">
      <c r="A8" s="49" t="s">
        <v>69</v>
      </c>
      <c r="B8" s="36">
        <f t="shared" ref="B8:M8" si="1">IF(B6=0,"",B7/B6)</f>
        <v>4.7722342733188719E-2</v>
      </c>
      <c r="C8" s="36">
        <f t="shared" si="1"/>
        <v>5.3144375553587246E-2</v>
      </c>
      <c r="D8" s="36">
        <f t="shared" si="1"/>
        <v>9.2567868268802853E-2</v>
      </c>
      <c r="E8" s="36">
        <f t="shared" si="1"/>
        <v>0.12550066755674233</v>
      </c>
      <c r="F8" s="36">
        <f t="shared" si="1"/>
        <v>0.13720073664825047</v>
      </c>
      <c r="G8" s="36">
        <f t="shared" si="1"/>
        <v>0.15352887259395051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0.10088733129520543</v>
      </c>
      <c r="O8" s="37">
        <f>IF(O6="","",O7/O6)</f>
        <v>0.10088733129520544</v>
      </c>
    </row>
    <row r="9" spans="1:15" x14ac:dyDescent="0.2">
      <c r="A9" s="49" t="s">
        <v>70</v>
      </c>
      <c r="B9" s="51">
        <f t="shared" ref="B9:O9" si="2">IF(B6=0,"",B15/B6)</f>
        <v>0.11323210412147505</v>
      </c>
      <c r="C9" s="51">
        <f t="shared" si="2"/>
        <v>0.16651904340124005</v>
      </c>
      <c r="D9" s="51">
        <f t="shared" si="2"/>
        <v>0.28215398308856254</v>
      </c>
      <c r="E9" s="51">
        <f t="shared" si="2"/>
        <v>0.43658210947930576</v>
      </c>
      <c r="F9" s="51">
        <f t="shared" si="2"/>
        <v>0.41252302025782689</v>
      </c>
      <c r="G9" s="51">
        <f t="shared" si="2"/>
        <v>0.48945921173235563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0.31436880172992321</v>
      </c>
      <c r="O9" s="52">
        <f t="shared" si="2"/>
        <v>0.31436880172992321</v>
      </c>
    </row>
    <row r="10" spans="1:15" x14ac:dyDescent="0.2">
      <c r="A10" s="49" t="s">
        <v>71</v>
      </c>
      <c r="B10" s="51">
        <f t="shared" ref="B10:O10" si="3">IF(B6=0,"",B15/B7)</f>
        <v>2.3727272727272726</v>
      </c>
      <c r="C10" s="51">
        <f t="shared" si="3"/>
        <v>3.1333333333333333</v>
      </c>
      <c r="D10" s="51">
        <f t="shared" si="3"/>
        <v>3.0480769230769229</v>
      </c>
      <c r="E10" s="51">
        <f t="shared" si="3"/>
        <v>3.478723404255319</v>
      </c>
      <c r="F10" s="51">
        <f t="shared" si="3"/>
        <v>3.0067114093959733</v>
      </c>
      <c r="G10" s="51">
        <f t="shared" si="3"/>
        <v>3.1880597014925374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3.116038433111604</v>
      </c>
      <c r="O10" s="52">
        <f t="shared" si="3"/>
        <v>3.1160384331116036</v>
      </c>
    </row>
    <row r="11" spans="1:15" s="55" customFormat="1" x14ac:dyDescent="0.2">
      <c r="A11" s="29" t="s">
        <v>72</v>
      </c>
      <c r="B11" s="53">
        <f>VLOOKUP($A$2,'[2]LMU Other'!$A$2:$Z$36,25,FALSE)</f>
        <v>1088.5</v>
      </c>
      <c r="C11" s="53">
        <f>VLOOKUP($A$2,'[1]LMU Other'!$A$2:$Z$36,25,FALSE)</f>
        <v>1916</v>
      </c>
      <c r="D11" s="53">
        <f>VLOOKUP($A$2,'[3]LMU Other'!$A$2:$Z$36,25,FALSE)</f>
        <v>3132.7</v>
      </c>
      <c r="E11" s="53">
        <f>VLOOKUP($A$2,'[4]LMU Other'!$A$2:$Z$36,25,FALSE)</f>
        <v>5332.2</v>
      </c>
      <c r="F11" s="53">
        <f>VLOOKUP($A$2,'[5]LMU Other'!$A$2:$Z$36,25,FALSE)</f>
        <v>4939.5</v>
      </c>
      <c r="G11" s="53">
        <f>VLOOKUP($A$2,'[6]LMU Other'!$A$2:$Z$36,25,FALSE)</f>
        <v>5370.3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21779.200000000001</v>
      </c>
      <c r="O11" s="81">
        <f>N11/$N$5</f>
        <v>3629.8666666666668</v>
      </c>
    </row>
    <row r="12" spans="1:15" s="58" customFormat="1" x14ac:dyDescent="0.2">
      <c r="A12" s="56" t="s">
        <v>73</v>
      </c>
      <c r="B12" s="57">
        <f t="shared" ref="B12:O12" si="4">IF(B6=0,"",B11/B15)</f>
        <v>4.1704980842911876</v>
      </c>
      <c r="C12" s="57">
        <f t="shared" si="4"/>
        <v>5.0957446808510642</v>
      </c>
      <c r="D12" s="57">
        <f t="shared" si="4"/>
        <v>4.9411671924290221</v>
      </c>
      <c r="E12" s="57">
        <f t="shared" si="4"/>
        <v>5.4354740061162081</v>
      </c>
      <c r="F12" s="57">
        <f t="shared" si="4"/>
        <v>5.5128348214285712</v>
      </c>
      <c r="G12" s="57">
        <f t="shared" si="4"/>
        <v>5.0283707865168541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5.16584440227704</v>
      </c>
      <c r="O12" s="57">
        <f t="shared" si="4"/>
        <v>5.16584440227704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261</v>
      </c>
      <c r="C15" s="47">
        <f>VLOOKUP($A$2,'[1]LC Invoice'!$A$2:$Q$34,4,FALSE)</f>
        <v>376</v>
      </c>
      <c r="D15" s="47">
        <f>VLOOKUP($A$2,'[3]LC Invoice'!$A$2:$S$34,4,FALSE)</f>
        <v>634</v>
      </c>
      <c r="E15" s="47">
        <f>VLOOKUP($A$2,'[4]LC Invoice'!$A$2:$P$34,4,FALSE)</f>
        <v>981</v>
      </c>
      <c r="F15" s="47">
        <f>VLOOKUP($A$2,'[5]LC Invoice'!$A$2:$P$34,4,FALSE)</f>
        <v>896</v>
      </c>
      <c r="G15" s="47">
        <f>VLOOKUP($A$2,'[6]LC Invoice'!$A$2:$P$34,4,FALSE)</f>
        <v>1068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4216</v>
      </c>
      <c r="O15" s="48">
        <f>N15/$N$5</f>
        <v>702.66666666666663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43</v>
      </c>
      <c r="D16" s="65">
        <f>VLOOKUP($A$2,'[3]Wheelchair Trips'!$A$2:$E$34,3,FALSE)</f>
        <v>61</v>
      </c>
      <c r="E16" s="65">
        <f>VLOOKUP($A$2,'[4]Wheelchair Trips'!$A$2:$E$34,3,FALSE)</f>
        <v>116</v>
      </c>
      <c r="F16" s="65">
        <f>VLOOKUP($A$2,'[5]Wheelchair Trips'!$A$2:$E$34,3,FALSE)</f>
        <v>136</v>
      </c>
      <c r="G16" s="65">
        <f>VLOOKUP($A$2,'[6]Wheelchair Trips'!$A$2:$E$34,3,FALSE)</f>
        <v>177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566</v>
      </c>
      <c r="O16" s="48">
        <f>N16/$N$5</f>
        <v>94.333333333333329</v>
      </c>
    </row>
    <row r="17" spans="1:15" s="11" customFormat="1" x14ac:dyDescent="0.2">
      <c r="A17" s="49" t="s">
        <v>77</v>
      </c>
      <c r="B17" s="67">
        <f t="shared" ref="B17:O17" si="5">IF(B6=0,"",B16/B15)</f>
        <v>0.12643678160919541</v>
      </c>
      <c r="C17" s="67">
        <f t="shared" si="5"/>
        <v>0.11436170212765957</v>
      </c>
      <c r="D17" s="67">
        <f t="shared" si="5"/>
        <v>9.6214511041009462E-2</v>
      </c>
      <c r="E17" s="67">
        <f t="shared" si="5"/>
        <v>0.11824668705402651</v>
      </c>
      <c r="F17" s="67">
        <f t="shared" si="5"/>
        <v>0.15178571428571427</v>
      </c>
      <c r="G17" s="67">
        <f t="shared" si="5"/>
        <v>0.16573033707865167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0.1342504743833017</v>
      </c>
      <c r="O17" s="68">
        <f t="shared" si="5"/>
        <v>0.1342504743833017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34</v>
      </c>
      <c r="D21" s="73">
        <f>VLOOKUP($A$2,'[3]LC Invoice'!$A$2:$S$34,7,FALSE)</f>
        <v>34</v>
      </c>
      <c r="E21" s="73">
        <f>VLOOKUP($A$2,'[4]LC Invoice'!$A$2:$P$34,7,FALSE)</f>
        <v>17</v>
      </c>
      <c r="F21" s="73">
        <f>VLOOKUP($A$2,'[5]LC Invoice'!$A$2:$P$34,7,FALSE)</f>
        <v>9</v>
      </c>
      <c r="G21" s="73">
        <f>VLOOKUP($A$2,'[6]LC Invoice'!$A$2:$P$34,7,FALSE)</f>
        <v>100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198</v>
      </c>
      <c r="O21" s="70">
        <f>N21/$N$5</f>
        <v>33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18</v>
      </c>
      <c r="D22" s="74">
        <f>VLOOKUP($A$2,'[3]LC Invoice'!$A$2:$S$35,8,FALSE)</f>
        <v>31.5</v>
      </c>
      <c r="E22" s="74">
        <f>VLOOKUP($A$2,'[4]LC Invoice'!$A$2:$P$35,8,FALSE)</f>
        <v>77</v>
      </c>
      <c r="F22" s="74">
        <f>VLOOKUP($A$2,'[5]LC Invoice'!$A$2:$P$35,8,FALSE)</f>
        <v>52.5</v>
      </c>
      <c r="G22" s="74">
        <f>VLOOKUP($A$2,'[6]LC Invoice'!$A$2:$P$35,8,FALSE)</f>
        <v>75.599999999999994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272.60000000000002</v>
      </c>
      <c r="O22" s="54">
        <f>N22/$N$5</f>
        <v>45.433333333333337</v>
      </c>
    </row>
    <row r="23" spans="1:15" x14ac:dyDescent="0.2">
      <c r="A23" s="49" t="s">
        <v>82</v>
      </c>
      <c r="B23" s="67">
        <f t="shared" ref="B23:O23" si="6">IF(B6=0,"",B21/B15)</f>
        <v>1.532567049808429E-2</v>
      </c>
      <c r="C23" s="67">
        <f t="shared" si="6"/>
        <v>9.0425531914893623E-2</v>
      </c>
      <c r="D23" s="67">
        <f t="shared" si="6"/>
        <v>5.362776025236593E-2</v>
      </c>
      <c r="E23" s="67">
        <f t="shared" si="6"/>
        <v>1.7329255861365953E-2</v>
      </c>
      <c r="F23" s="67">
        <f t="shared" si="6"/>
        <v>1.0044642857142858E-2</v>
      </c>
      <c r="G23" s="67">
        <f t="shared" si="6"/>
        <v>9.3632958801498134E-2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4.6963946869070211E-2</v>
      </c>
      <c r="O23" s="68">
        <f t="shared" si="6"/>
        <v>4.6963946869070211E-2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0</v>
      </c>
      <c r="D24" s="125">
        <f>VLOOKUP($A$2,'[3]LC Invoice'!$A$2:$V$34,18,FALSE)</f>
        <v>15.472492113564668</v>
      </c>
      <c r="E24" s="125">
        <f>VLOOKUP($A$2,'[4]LC Invoice'!$A$2:$S$34,18,FALSE)</f>
        <v>15.842293577981652</v>
      </c>
      <c r="F24" s="125">
        <f>VLOOKUP($A$2,'[5]LC Invoice'!$A$2:$S$34,18,FALSE)</f>
        <v>16.088013392857142</v>
      </c>
      <c r="G24" s="125">
        <f>VLOOKUP($A$2,'[6]LC Invoice'!$A$2:$S$34,18,FALSE)</f>
        <v>15.308333333333332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103.71113241773679</v>
      </c>
      <c r="O24" s="154">
        <f>N24/COUNTIF(B24:M24,"&lt;&gt;0")</f>
        <v>20.742226483547359</v>
      </c>
    </row>
    <row r="25" spans="1:15" x14ac:dyDescent="0.2">
      <c r="A25" s="152" t="s">
        <v>191</v>
      </c>
      <c r="B25" s="125">
        <f>VLOOKUP($A$2,'[2]LC Invoice'!$A$2:$S$34,19,FALSE)</f>
        <v>8.4</v>
      </c>
      <c r="C25" s="125">
        <f>VLOOKUP($A$2,'[1]LC Invoice'!$A$2:$T$34,19,FALSE)</f>
        <v>30</v>
      </c>
      <c r="D25" s="125">
        <f>VLOOKUP($A$2,'[3]LC Invoice'!$A$2:$V$34,19,FALSE)</f>
        <v>9.1</v>
      </c>
      <c r="E25" s="125">
        <f>VLOOKUP($A$2,'[4]LC Invoice'!$A$2:$S$34,19,FALSE)</f>
        <v>12.599999999999996</v>
      </c>
      <c r="F25" s="125">
        <f>VLOOKUP($A$2,'[5]LC Invoice'!$A$2:$S$34,19,FALSE)</f>
        <v>33.599999999999987</v>
      </c>
      <c r="G25" s="125">
        <f>VLOOKUP($A$2,'[6]LC Invoice'!$A$2:$S$34,19,FALSE)</f>
        <v>44.10000000000003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137.80000000000001</v>
      </c>
      <c r="O25" s="155">
        <f>N25/COUNTIF(B25:M25,"&lt;&gt;0")</f>
        <v>22.966666666666669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2616.46</v>
      </c>
      <c r="C28" s="80">
        <f>VLOOKUP($A$2,'[1]LMU Other'!$A$2:$Z$36,24,FALSE)</f>
        <v>3863.76</v>
      </c>
      <c r="D28" s="80">
        <f>VLOOKUP($A$2,'[3]LMU Other'!$A$2:$Z$36,24,FALSE)</f>
        <v>6403.86</v>
      </c>
      <c r="E28" s="80">
        <f>VLOOKUP($A$2,'[4]LMU Other'!$A$2:$Z$36,24,FALSE)</f>
        <v>9737.99</v>
      </c>
      <c r="F28" s="80">
        <f>VLOOKUP($A$2,'[5]LMU Other'!$A$2:$Z$36,24,FALSE)</f>
        <v>8988.86</v>
      </c>
      <c r="G28" s="80">
        <f>VLOOKUP($A$2,'[6]LMU Other'!$A$2:$Z$36,24,FALSE)</f>
        <v>10402.9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42013.83</v>
      </c>
      <c r="O28" s="54">
        <f>N28/$N$5</f>
        <v>7002.3050000000003</v>
      </c>
    </row>
    <row r="29" spans="1:15" s="75" customFormat="1" x14ac:dyDescent="0.2">
      <c r="A29" s="29" t="s">
        <v>85</v>
      </c>
      <c r="B29" s="80">
        <f>VLOOKUP($A$2,'[2]LC Invoice'!$A$2:$P$34,9,FALSE)</f>
        <v>114.1</v>
      </c>
      <c r="C29" s="80">
        <f>VLOOKUP($A$2,'[1]LC Invoice'!$A$2:$Q$34,9,FALSE)</f>
        <v>163.1</v>
      </c>
      <c r="D29" s="80">
        <f>VLOOKUP($A$2,'[3]LC Invoice'!$A$2:$S$34,9,FALSE)</f>
        <v>273</v>
      </c>
      <c r="E29" s="80">
        <f>VLOOKUP($A$2,'[4]LC Invoice'!$A$2:$P$34,9,FALSE)</f>
        <v>471.1</v>
      </c>
      <c r="F29" s="80">
        <f>VLOOKUP($A$2,'[5]LC Invoice'!$A$2:$P$34,9,FALSE)</f>
        <v>486.5</v>
      </c>
      <c r="G29" s="80">
        <f>VLOOKUP($A$2,'[6]LC Invoice'!$A$2:$P$34,9,FALSE)</f>
        <v>576.1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2083.9</v>
      </c>
      <c r="O29" s="81">
        <f>N29/$N$5</f>
        <v>347.31666666666666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17.114999999999998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17.114999999999998</v>
      </c>
      <c r="O36" s="88">
        <f>N36/$N$5</f>
        <v>2.8524999999999996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3704.96</v>
      </c>
      <c r="C39" s="94">
        <f t="shared" ref="C39:I39" si="9">C11+C28</f>
        <v>5779.76</v>
      </c>
      <c r="D39" s="94">
        <f t="shared" si="9"/>
        <v>9536.56</v>
      </c>
      <c r="E39" s="94">
        <f t="shared" si="9"/>
        <v>15070.189999999999</v>
      </c>
      <c r="F39" s="94">
        <f t="shared" si="9"/>
        <v>13928.36</v>
      </c>
      <c r="G39" s="94">
        <f t="shared" si="9"/>
        <v>15773.2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63793.03</v>
      </c>
      <c r="O39" s="110">
        <f>N39/$N$5</f>
        <v>10632.171666666667</v>
      </c>
    </row>
    <row r="40" spans="1:15" s="58" customFormat="1" x14ac:dyDescent="0.2">
      <c r="A40" s="56" t="s">
        <v>91</v>
      </c>
      <c r="B40" s="94">
        <f>B28+B29</f>
        <v>2730.56</v>
      </c>
      <c r="C40" s="94">
        <f t="shared" ref="C40:M40" si="10">C28+C29</f>
        <v>4026.86</v>
      </c>
      <c r="D40" s="94">
        <f t="shared" si="10"/>
        <v>6676.86</v>
      </c>
      <c r="E40" s="94">
        <f t="shared" si="10"/>
        <v>10209.09</v>
      </c>
      <c r="F40" s="94">
        <f t="shared" si="10"/>
        <v>9475.36</v>
      </c>
      <c r="G40" s="94">
        <f t="shared" si="10"/>
        <v>10979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44097.729999999996</v>
      </c>
      <c r="O40" s="110">
        <f>N40/$N$5</f>
        <v>7349.621666666666</v>
      </c>
    </row>
    <row r="41" spans="1:15" s="58" customFormat="1" x14ac:dyDescent="0.2">
      <c r="A41" s="56" t="s">
        <v>92</v>
      </c>
      <c r="B41" s="94">
        <f t="shared" ref="B41:M41" si="11">SUM(B28:B31)</f>
        <v>2730.56</v>
      </c>
      <c r="C41" s="94">
        <f t="shared" si="11"/>
        <v>4026.86</v>
      </c>
      <c r="D41" s="94">
        <f t="shared" si="11"/>
        <v>6676.86</v>
      </c>
      <c r="E41" s="94">
        <f t="shared" si="11"/>
        <v>10209.09</v>
      </c>
      <c r="F41" s="94">
        <f t="shared" si="11"/>
        <v>9475.36</v>
      </c>
      <c r="G41" s="94">
        <f t="shared" si="11"/>
        <v>10979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44097.729999999996</v>
      </c>
      <c r="O41" s="110">
        <f>N41/$N$5</f>
        <v>7349.621666666666</v>
      </c>
    </row>
    <row r="42" spans="1:15" s="95" customFormat="1" x14ac:dyDescent="0.2">
      <c r="A42" s="56" t="s">
        <v>93</v>
      </c>
      <c r="B42" s="94">
        <f t="shared" ref="B42:I42" si="12">SUM(B28:B32)</f>
        <v>2730.56</v>
      </c>
      <c r="C42" s="94">
        <f t="shared" si="12"/>
        <v>4026.86</v>
      </c>
      <c r="D42" s="94">
        <f t="shared" si="12"/>
        <v>6676.86</v>
      </c>
      <c r="E42" s="94">
        <f>SUM(E28:E32)</f>
        <v>10209.09</v>
      </c>
      <c r="F42" s="94">
        <f t="shared" si="12"/>
        <v>9475.36</v>
      </c>
      <c r="G42" s="94">
        <f t="shared" si="12"/>
        <v>10979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44097.729999999996</v>
      </c>
      <c r="O42" s="110">
        <f>N42/$N$5</f>
        <v>7349.621666666666</v>
      </c>
    </row>
    <row r="43" spans="1:15" s="58" customFormat="1" x14ac:dyDescent="0.2">
      <c r="A43" s="96" t="s">
        <v>94</v>
      </c>
      <c r="B43" s="97">
        <f t="shared" ref="B43:I43" si="13">B42-B36</f>
        <v>2713.4450000000002</v>
      </c>
      <c r="C43" s="97">
        <f>C42-C36</f>
        <v>4026.86</v>
      </c>
      <c r="D43" s="97">
        <f t="shared" si="13"/>
        <v>6676.86</v>
      </c>
      <c r="E43" s="97">
        <f>E42-E36</f>
        <v>10209.09</v>
      </c>
      <c r="F43" s="97">
        <f t="shared" si="13"/>
        <v>9475.36</v>
      </c>
      <c r="G43" s="97">
        <f t="shared" si="13"/>
        <v>10979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44080.615000000005</v>
      </c>
      <c r="O43" s="111">
        <f>N43/$N$5</f>
        <v>7346.7691666666678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14.195249042145594</v>
      </c>
      <c r="C46" s="94">
        <f t="shared" si="14"/>
        <v>15.371702127659574</v>
      </c>
      <c r="D46" s="94">
        <f t="shared" si="14"/>
        <v>15.041892744479494</v>
      </c>
      <c r="E46" s="94">
        <f t="shared" si="14"/>
        <v>15.362069317023444</v>
      </c>
      <c r="F46" s="94">
        <f t="shared" si="14"/>
        <v>15.545044642857144</v>
      </c>
      <c r="G46" s="94">
        <f t="shared" si="14"/>
        <v>14.768913857677903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15.131174098671726</v>
      </c>
      <c r="O46" s="108">
        <f t="shared" si="14"/>
        <v>15.131174098671728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10.024750957854407</v>
      </c>
      <c r="C47" s="94">
        <f t="shared" si="15"/>
        <v>10.275957446808512</v>
      </c>
      <c r="D47" s="94">
        <f t="shared" si="15"/>
        <v>10.100725552050474</v>
      </c>
      <c r="E47" s="94">
        <f t="shared" si="15"/>
        <v>9.9265953109072367</v>
      </c>
      <c r="F47" s="94">
        <f t="shared" si="15"/>
        <v>10.032209821428571</v>
      </c>
      <c r="G47" s="94">
        <f t="shared" si="15"/>
        <v>9.7405430711610492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9.9653296963946865</v>
      </c>
      <c r="O47" s="108">
        <f t="shared" si="15"/>
        <v>9.9653296963946882</v>
      </c>
    </row>
    <row r="48" spans="1:15" s="58" customFormat="1" x14ac:dyDescent="0.2">
      <c r="A48" s="56" t="s">
        <v>98</v>
      </c>
      <c r="B48" s="94">
        <f>IF(B$6=0,"",B40/B$15)</f>
        <v>10.46191570881226</v>
      </c>
      <c r="C48" s="94">
        <f t="shared" ref="B48:O51" si="16">IF(C$6=0,"",C40/C$15)</f>
        <v>10.709734042553192</v>
      </c>
      <c r="D48" s="94">
        <f t="shared" si="16"/>
        <v>10.531324921135646</v>
      </c>
      <c r="E48" s="94">
        <f t="shared" si="16"/>
        <v>10.406819571865444</v>
      </c>
      <c r="F48" s="94">
        <f t="shared" si="16"/>
        <v>10.575178571428571</v>
      </c>
      <c r="G48" s="94">
        <f t="shared" si="16"/>
        <v>10.279962546816479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10.459613377609108</v>
      </c>
      <c r="O48" s="108">
        <f t="shared" si="16"/>
        <v>10.459613377609108</v>
      </c>
    </row>
    <row r="49" spans="1:15" s="58" customFormat="1" x14ac:dyDescent="0.2">
      <c r="A49" s="56" t="s">
        <v>99</v>
      </c>
      <c r="B49" s="94">
        <f t="shared" si="16"/>
        <v>10.46191570881226</v>
      </c>
      <c r="C49" s="94">
        <f t="shared" si="16"/>
        <v>10.709734042553192</v>
      </c>
      <c r="D49" s="94">
        <f t="shared" si="16"/>
        <v>10.531324921135646</v>
      </c>
      <c r="E49" s="94">
        <f t="shared" si="16"/>
        <v>10.406819571865444</v>
      </c>
      <c r="F49" s="94">
        <f t="shared" si="16"/>
        <v>10.575178571428571</v>
      </c>
      <c r="G49" s="94">
        <f t="shared" si="16"/>
        <v>10.279962546816479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10.459613377609108</v>
      </c>
      <c r="O49" s="108">
        <f t="shared" si="16"/>
        <v>10.459613377609108</v>
      </c>
    </row>
    <row r="50" spans="1:15" s="95" customFormat="1" x14ac:dyDescent="0.2">
      <c r="A50" s="56" t="s">
        <v>100</v>
      </c>
      <c r="B50" s="94">
        <f t="shared" si="16"/>
        <v>10.46191570881226</v>
      </c>
      <c r="C50" s="94">
        <f t="shared" si="16"/>
        <v>10.709734042553192</v>
      </c>
      <c r="D50" s="94">
        <f t="shared" si="16"/>
        <v>10.531324921135646</v>
      </c>
      <c r="E50" s="94">
        <f t="shared" si="16"/>
        <v>10.406819571865444</v>
      </c>
      <c r="F50" s="94">
        <f t="shared" si="16"/>
        <v>10.575178571428571</v>
      </c>
      <c r="G50" s="94">
        <f t="shared" si="16"/>
        <v>10.279962546816479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10.459613377609108</v>
      </c>
      <c r="O50" s="108">
        <f t="shared" si="16"/>
        <v>10.459613377609108</v>
      </c>
    </row>
    <row r="51" spans="1:15" s="58" customFormat="1" x14ac:dyDescent="0.2">
      <c r="A51" s="96" t="s">
        <v>94</v>
      </c>
      <c r="B51" s="97">
        <f t="shared" si="16"/>
        <v>10.396340996168583</v>
      </c>
      <c r="C51" s="97">
        <f t="shared" si="16"/>
        <v>10.709734042553192</v>
      </c>
      <c r="D51" s="97">
        <f t="shared" si="16"/>
        <v>10.531324921135646</v>
      </c>
      <c r="E51" s="97">
        <f t="shared" si="16"/>
        <v>10.406819571865444</v>
      </c>
      <c r="F51" s="97">
        <f t="shared" si="16"/>
        <v>10.575178571428571</v>
      </c>
      <c r="G51" s="97">
        <f t="shared" si="16"/>
        <v>10.279962546816479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10.455553842504745</v>
      </c>
      <c r="O51" s="97">
        <f t="shared" si="16"/>
        <v>10.455553842504747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115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2430</v>
      </c>
      <c r="C6" s="125">
        <f>VLOOKUP($A$2,'[1]Taxicard Members'!$A$3:$C$35,3,FALSE)</f>
        <v>2431</v>
      </c>
      <c r="D6" s="125">
        <f>VLOOKUP($A$2,'[3]Taxicard Members'!$A$3:$C$35,3,FALSE)</f>
        <v>2431</v>
      </c>
      <c r="E6" s="125">
        <f>VLOOKUP($A$2,'[4]Taxicard Members'!$A$3:$C$35,3,FALSE)</f>
        <v>2436</v>
      </c>
      <c r="F6" s="125">
        <f>VLOOKUP($A$2,'[5]Taxicard Members'!$A$3:$C$35,3,FALSE)</f>
        <v>2299</v>
      </c>
      <c r="G6" s="125">
        <f>VLOOKUP($A$2,'[6]Taxicard Members'!$A$3:$C$35,3,FALSE)</f>
        <v>2318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14345</v>
      </c>
      <c r="O6" s="48">
        <f>N6/$N$5</f>
        <v>2390.8333333333335</v>
      </c>
    </row>
    <row r="7" spans="1:15" x14ac:dyDescent="0.2">
      <c r="A7" s="49" t="s">
        <v>68</v>
      </c>
      <c r="B7" s="50">
        <f>VLOOKUP($A$2,'[2]LMU Other'!$A$2:$Z$36,26,FALSE)</f>
        <v>94</v>
      </c>
      <c r="C7" s="50">
        <f>VLOOKUP($A$2,'[1]LMU Other'!$A$2:$Z$36,26,FALSE)</f>
        <v>114</v>
      </c>
      <c r="D7" s="50">
        <f>VLOOKUP($A$2,'[3]LMU Other'!$A$2:$Z$36,26,FALSE)</f>
        <v>186</v>
      </c>
      <c r="E7" s="50">
        <f>VLOOKUP($A$2,'[4]LMU Other'!$A$2:$Z$36,26,FALSE)</f>
        <v>249</v>
      </c>
      <c r="F7" s="50">
        <f>VLOOKUP($A$2,'[5]LMU Other'!$A$2:$Z$36,26,FALSE)</f>
        <v>308</v>
      </c>
      <c r="G7" s="50">
        <f>VLOOKUP($A$2,'[6]LMU Other'!$A$2:$Z$36,26,FALSE)</f>
        <v>361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1312</v>
      </c>
      <c r="O7" s="48">
        <f>N7/$N$5</f>
        <v>218.66666666666666</v>
      </c>
    </row>
    <row r="8" spans="1:15" s="11" customFormat="1" x14ac:dyDescent="0.2">
      <c r="A8" s="49" t="s">
        <v>69</v>
      </c>
      <c r="B8" s="36">
        <f t="shared" ref="B8:M8" si="1">IF(B6=0,"",B7/B6)</f>
        <v>3.868312757201646E-2</v>
      </c>
      <c r="C8" s="36">
        <f t="shared" si="1"/>
        <v>4.6894282188399833E-2</v>
      </c>
      <c r="D8" s="36">
        <f t="shared" si="1"/>
        <v>7.6511723570547099E-2</v>
      </c>
      <c r="E8" s="36">
        <f t="shared" si="1"/>
        <v>0.10221674876847291</v>
      </c>
      <c r="F8" s="36">
        <f t="shared" si="1"/>
        <v>0.13397129186602871</v>
      </c>
      <c r="G8" s="36">
        <f t="shared" si="1"/>
        <v>0.15573770491803279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9.1460439177413727E-2</v>
      </c>
      <c r="O8" s="37">
        <f>IF(O6="","",O7/O6)</f>
        <v>9.1460439177413727E-2</v>
      </c>
    </row>
    <row r="9" spans="1:15" x14ac:dyDescent="0.2">
      <c r="A9" s="49" t="s">
        <v>70</v>
      </c>
      <c r="B9" s="51">
        <f t="shared" ref="B9:O9" si="2">IF(B6=0,"",B15/B6)</f>
        <v>0.148559670781893</v>
      </c>
      <c r="C9" s="51">
        <f t="shared" si="2"/>
        <v>0.19950637597696422</v>
      </c>
      <c r="D9" s="51">
        <f t="shared" si="2"/>
        <v>0.32825997531879886</v>
      </c>
      <c r="E9" s="51">
        <f t="shared" si="2"/>
        <v>0.4642857142857143</v>
      </c>
      <c r="F9" s="51">
        <f t="shared" si="2"/>
        <v>0.56676816006959552</v>
      </c>
      <c r="G9" s="51">
        <f t="shared" si="2"/>
        <v>0.69283865401207934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0.39623562216800279</v>
      </c>
      <c r="O9" s="52">
        <f t="shared" si="2"/>
        <v>0.39623562216800279</v>
      </c>
    </row>
    <row r="10" spans="1:15" x14ac:dyDescent="0.2">
      <c r="A10" s="49" t="s">
        <v>71</v>
      </c>
      <c r="B10" s="51">
        <f t="shared" ref="B10:O10" si="3">IF(B6=0,"",B15/B7)</f>
        <v>3.8404255319148937</v>
      </c>
      <c r="C10" s="51">
        <f t="shared" si="3"/>
        <v>4.2543859649122808</v>
      </c>
      <c r="D10" s="51">
        <f t="shared" si="3"/>
        <v>4.290322580645161</v>
      </c>
      <c r="E10" s="51">
        <f t="shared" si="3"/>
        <v>4.5421686746987948</v>
      </c>
      <c r="F10" s="51">
        <f t="shared" si="3"/>
        <v>4.2305194805194803</v>
      </c>
      <c r="G10" s="51">
        <f t="shared" si="3"/>
        <v>4.4487534626038778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4.3323170731707314</v>
      </c>
      <c r="O10" s="52">
        <f t="shared" si="3"/>
        <v>4.3323170731707323</v>
      </c>
    </row>
    <row r="11" spans="1:15" s="55" customFormat="1" x14ac:dyDescent="0.2">
      <c r="A11" s="29" t="s">
        <v>72</v>
      </c>
      <c r="B11" s="53">
        <f>VLOOKUP($A$2,'[2]LMU Other'!$A$2:$Z$36,25,FALSE)</f>
        <v>1417</v>
      </c>
      <c r="C11" s="53">
        <f>VLOOKUP($A$2,'[1]LMU Other'!$A$2:$Z$36,25,FALSE)</f>
        <v>2088.9</v>
      </c>
      <c r="D11" s="53">
        <f>VLOOKUP($A$2,'[3]LMU Other'!$A$2:$Z$36,25,FALSE)</f>
        <v>3264.7</v>
      </c>
      <c r="E11" s="53">
        <f>VLOOKUP($A$2,'[4]LMU Other'!$A$2:$Z$36,25,FALSE)</f>
        <v>4622.8</v>
      </c>
      <c r="F11" s="53">
        <f>VLOOKUP($A$2,'[5]LMU Other'!$A$2:$Z$36,25,FALSE)</f>
        <v>5437.8</v>
      </c>
      <c r="G11" s="53">
        <f>VLOOKUP($A$2,'[6]LMU Other'!$A$2:$Z$36,25,FALSE)</f>
        <v>6424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23255.200000000001</v>
      </c>
      <c r="O11" s="81">
        <f>N11/$N$5</f>
        <v>3875.8666666666668</v>
      </c>
    </row>
    <row r="12" spans="1:15" s="58" customFormat="1" x14ac:dyDescent="0.2">
      <c r="A12" s="56" t="s">
        <v>73</v>
      </c>
      <c r="B12" s="57">
        <f t="shared" ref="B12:O12" si="4">IF(B6=0,"",B11/B15)</f>
        <v>3.925207756232687</v>
      </c>
      <c r="C12" s="57">
        <f t="shared" si="4"/>
        <v>4.3070103092783505</v>
      </c>
      <c r="D12" s="57">
        <f t="shared" si="4"/>
        <v>4.09110275689223</v>
      </c>
      <c r="E12" s="57">
        <f t="shared" si="4"/>
        <v>4.0873563218390805</v>
      </c>
      <c r="F12" s="57">
        <f t="shared" si="4"/>
        <v>4.1732924021488875</v>
      </c>
      <c r="G12" s="57">
        <f t="shared" si="4"/>
        <v>4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4.0913441238564392</v>
      </c>
      <c r="O12" s="57">
        <f t="shared" si="4"/>
        <v>4.0913441238564392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485</v>
      </c>
      <c r="D15" s="47">
        <f>VLOOKUP($A$2,'[3]LC Invoice'!$A$2:$S$34,4,FALSE)</f>
        <v>798</v>
      </c>
      <c r="E15" s="47">
        <f>VLOOKUP($A$2,'[4]LC Invoice'!$A$2:$P$34,4,FALSE)</f>
        <v>1131</v>
      </c>
      <c r="F15" s="47">
        <f>VLOOKUP($A$2,'[5]LC Invoice'!$A$2:$P$34,4,FALSE)</f>
        <v>1303</v>
      </c>
      <c r="G15" s="47">
        <f>VLOOKUP($A$2,'[6]LC Invoice'!$A$2:$P$34,4,FALSE)</f>
        <v>1606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5684</v>
      </c>
      <c r="O15" s="48">
        <f>N15/$N$5</f>
        <v>947.33333333333337</v>
      </c>
    </row>
    <row r="16" spans="1:15" s="66" customFormat="1" x14ac:dyDescent="0.2">
      <c r="A16" s="64" t="s">
        <v>76</v>
      </c>
      <c r="B16" s="65">
        <f>VLOOKUP($A$2,'[2]Wheelchair Trips'!$A$2:$E$34,3,FALSE)</f>
        <v>16</v>
      </c>
      <c r="C16" s="65">
        <f>VLOOKUP($A$2,'[1]Wheelchair Trips'!$A$2:$E$34,3,FALSE)</f>
        <v>29</v>
      </c>
      <c r="D16" s="65">
        <f>VLOOKUP($A$2,'[3]Wheelchair Trips'!$A$2:$E$34,3,FALSE)</f>
        <v>54</v>
      </c>
      <c r="E16" s="65">
        <f>VLOOKUP($A$2,'[4]Wheelchair Trips'!$A$2:$E$34,3,FALSE)</f>
        <v>91</v>
      </c>
      <c r="F16" s="65">
        <f>VLOOKUP($A$2,'[5]Wheelchair Trips'!$A$2:$E$34,3,FALSE)</f>
        <v>105</v>
      </c>
      <c r="G16" s="65">
        <f>VLOOKUP($A$2,'[6]Wheelchair Trips'!$A$2:$E$34,3,FALSE)</f>
        <v>190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485</v>
      </c>
      <c r="O16" s="48">
        <f>N16/$N$5</f>
        <v>80.833333333333329</v>
      </c>
    </row>
    <row r="17" spans="1:15" s="11" customFormat="1" x14ac:dyDescent="0.2">
      <c r="A17" s="49" t="s">
        <v>77</v>
      </c>
      <c r="B17" s="67">
        <f t="shared" ref="B17:O17" si="5">IF(B6=0,"",B16/B15)</f>
        <v>4.4321329639889197E-2</v>
      </c>
      <c r="C17" s="67">
        <f t="shared" si="5"/>
        <v>5.9793814432989693E-2</v>
      </c>
      <c r="D17" s="67">
        <f t="shared" si="5"/>
        <v>6.7669172932330823E-2</v>
      </c>
      <c r="E17" s="67">
        <f t="shared" si="5"/>
        <v>8.0459770114942528E-2</v>
      </c>
      <c r="F17" s="67">
        <f t="shared" si="5"/>
        <v>8.0583269378357636E-2</v>
      </c>
      <c r="G17" s="67">
        <f t="shared" si="5"/>
        <v>0.11830635118306351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8.532723434201267E-2</v>
      </c>
      <c r="O17" s="68">
        <f t="shared" si="5"/>
        <v>8.5327234342012656E-2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6</v>
      </c>
      <c r="C21" s="73">
        <f>VLOOKUP($A$2,'[1]LC Invoice'!$A$2:$Q$34,7,FALSE)</f>
        <v>30</v>
      </c>
      <c r="D21" s="73">
        <f>VLOOKUP($A$2,'[3]LC Invoice'!$A$2:$S$34,7,FALSE)</f>
        <v>34</v>
      </c>
      <c r="E21" s="73">
        <f>VLOOKUP($A$2,'[4]LC Invoice'!$A$2:$P$34,7,FALSE)</f>
        <v>12</v>
      </c>
      <c r="F21" s="73">
        <f>VLOOKUP($A$2,'[5]LC Invoice'!$A$2:$P$34,7,FALSE)</f>
        <v>21</v>
      </c>
      <c r="G21" s="73">
        <f>VLOOKUP($A$2,'[6]LC Invoice'!$A$2:$P$34,7,FALSE)</f>
        <v>105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208</v>
      </c>
      <c r="O21" s="70">
        <f>N21/$N$5</f>
        <v>34.666666666666664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36.5</v>
      </c>
      <c r="D22" s="74">
        <f>VLOOKUP($A$2,'[3]LC Invoice'!$A$2:$S$35,8,FALSE)</f>
        <v>38</v>
      </c>
      <c r="E22" s="74">
        <f>VLOOKUP($A$2,'[4]LC Invoice'!$A$2:$P$35,8,FALSE)</f>
        <v>54</v>
      </c>
      <c r="F22" s="74">
        <f>VLOOKUP($A$2,'[5]LC Invoice'!$A$2:$P$35,8,FALSE)</f>
        <v>104.9</v>
      </c>
      <c r="G22" s="74">
        <f>VLOOKUP($A$2,'[6]LC Invoice'!$A$2:$P$35,8,FALSE)</f>
        <v>96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356.4</v>
      </c>
      <c r="O22" s="54">
        <f>N22/$N$5</f>
        <v>59.4</v>
      </c>
    </row>
    <row r="23" spans="1:15" x14ac:dyDescent="0.2">
      <c r="A23" s="49" t="s">
        <v>82</v>
      </c>
      <c r="B23" s="67">
        <f t="shared" ref="B23:O23" si="6">IF(B6=0,"",B21/B15)</f>
        <v>1.662049861495845E-2</v>
      </c>
      <c r="C23" s="67">
        <f t="shared" si="6"/>
        <v>6.1855670103092786E-2</v>
      </c>
      <c r="D23" s="67">
        <f t="shared" si="6"/>
        <v>4.2606516290726815E-2</v>
      </c>
      <c r="E23" s="67">
        <f t="shared" si="6"/>
        <v>1.0610079575596816E-2</v>
      </c>
      <c r="F23" s="67">
        <f t="shared" si="6"/>
        <v>1.6116653875671526E-2</v>
      </c>
      <c r="G23" s="67">
        <f t="shared" si="6"/>
        <v>6.5379825653798254E-2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3.6593947923997186E-2</v>
      </c>
      <c r="O23" s="68">
        <f t="shared" si="6"/>
        <v>3.6593947923997179E-2</v>
      </c>
    </row>
    <row r="24" spans="1:15" x14ac:dyDescent="0.2">
      <c r="A24" s="152" t="s">
        <v>190</v>
      </c>
      <c r="B24" s="125">
        <f>VLOOKUP($A$2,'[2]LC Invoice'!$A$2:$S$34,18,FALSE)</f>
        <v>19</v>
      </c>
      <c r="C24" s="125">
        <f>VLOOKUP($A$2,'[1]LC Invoice'!$A$2:$T$34,18,FALSE)</f>
        <v>171</v>
      </c>
      <c r="D24" s="125">
        <f>VLOOKUP($A$2,'[3]LC Invoice'!$A$2:$V$34,18,FALSE)</f>
        <v>13.722706766917293</v>
      </c>
      <c r="E24" s="125">
        <f>VLOOKUP($A$2,'[4]LC Invoice'!$A$2:$S$34,18,FALSE)</f>
        <v>13.545888594164458</v>
      </c>
      <c r="F24" s="125">
        <f>VLOOKUP($A$2,'[5]LC Invoice'!$A$2:$S$34,18,FALSE)</f>
        <v>14.020644666155029</v>
      </c>
      <c r="G24" s="125">
        <f>VLOOKUP($A$2,'[6]LC Invoice'!$A$2:$S$34,18,FALSE)</f>
        <v>13.994719800747198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245.28395982798398</v>
      </c>
      <c r="O24" s="154">
        <f>N24/COUNTIF(B24:M24,"&lt;&gt;0")</f>
        <v>40.880659971330665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23</v>
      </c>
      <c r="D25" s="125">
        <f>VLOOKUP($A$2,'[3]LC Invoice'!$A$2:$V$34,19,FALSE)</f>
        <v>9.7999999999999989</v>
      </c>
      <c r="E25" s="125">
        <f>VLOOKUP($A$2,'[4]LC Invoice'!$A$2:$S$34,19,FALSE)</f>
        <v>22.399999999999988</v>
      </c>
      <c r="F25" s="125">
        <f>VLOOKUP($A$2,'[5]LC Invoice'!$A$2:$S$34,19,FALSE)</f>
        <v>25.199999999999985</v>
      </c>
      <c r="G25" s="125">
        <f>VLOOKUP($A$2,'[6]LC Invoice'!$A$2:$S$34,19,FALSE)</f>
        <v>37.800000000000004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125.89999999999998</v>
      </c>
      <c r="O25" s="155">
        <f>N25/COUNTIF(B25:M25,"&lt;&gt;0")</f>
        <v>20.983333333333331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3252.1</v>
      </c>
      <c r="C28" s="80">
        <f>VLOOKUP($A$2,'[1]LMU Other'!$A$2:$Z$36,24,FALSE)</f>
        <v>4599.38</v>
      </c>
      <c r="D28" s="80">
        <f>VLOOKUP($A$2,'[3]LMU Other'!$A$2:$Z$36,24,FALSE)</f>
        <v>7422.12</v>
      </c>
      <c r="E28" s="80">
        <f>VLOOKUP($A$2,'[4]LMU Other'!$A$2:$Z$36,24,FALSE)</f>
        <v>10304.200000000001</v>
      </c>
      <c r="F28" s="80">
        <f>VLOOKUP($A$2,'[5]LMU Other'!$A$2:$Z$36,24,FALSE)</f>
        <v>12343.9</v>
      </c>
      <c r="G28" s="80">
        <f>VLOOKUP($A$2,'[6]LMU Other'!$A$2:$Z$36,24,FALSE)</f>
        <v>15483.12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53404.82</v>
      </c>
      <c r="O28" s="54">
        <f>N28/$N$5</f>
        <v>8900.8033333333333</v>
      </c>
    </row>
    <row r="29" spans="1:15" s="75" customFormat="1" x14ac:dyDescent="0.2">
      <c r="A29" s="29" t="s">
        <v>85</v>
      </c>
      <c r="B29" s="80">
        <f>VLOOKUP($A$2,'[2]LC Invoice'!$A$2:$P$34,9,FALSE)</f>
        <v>114.8</v>
      </c>
      <c r="C29" s="80">
        <f>VLOOKUP($A$2,'[1]LC Invoice'!$A$2:$Q$34,9,FALSE)</f>
        <v>174.3</v>
      </c>
      <c r="D29" s="80">
        <f>VLOOKUP($A$2,'[3]LC Invoice'!$A$2:$S$34,9,FALSE)</f>
        <v>263.89999999999998</v>
      </c>
      <c r="E29" s="80">
        <f>VLOOKUP($A$2,'[4]LC Invoice'!$A$2:$P$34,9,FALSE)</f>
        <v>393.4</v>
      </c>
      <c r="F29" s="80">
        <f>VLOOKUP($A$2,'[5]LC Invoice'!$A$2:$P$34,9,FALSE)</f>
        <v>487.2</v>
      </c>
      <c r="G29" s="80">
        <f>VLOOKUP($A$2,'[6]LC Invoice'!$A$2:$P$34,9,FALSE)</f>
        <v>568.4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2002</v>
      </c>
      <c r="O29" s="81">
        <f>N29/$N$5</f>
        <v>333.66666666666669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17.22</v>
      </c>
      <c r="C36" s="87">
        <f t="shared" ref="C36:M36" si="8">C35*C29</f>
        <v>26.145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43.364999999999995</v>
      </c>
      <c r="O36" s="88">
        <f>N36/$N$5</f>
        <v>7.2274999999999991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4669.1000000000004</v>
      </c>
      <c r="C39" s="94">
        <f t="shared" ref="C39:I39" si="9">C11+C28</f>
        <v>6688.2800000000007</v>
      </c>
      <c r="D39" s="94">
        <f t="shared" si="9"/>
        <v>10686.82</v>
      </c>
      <c r="E39" s="94">
        <f t="shared" si="9"/>
        <v>14927</v>
      </c>
      <c r="F39" s="94">
        <f t="shared" si="9"/>
        <v>17781.7</v>
      </c>
      <c r="G39" s="94">
        <f t="shared" si="9"/>
        <v>21907.120000000003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76660.01999999999</v>
      </c>
      <c r="O39" s="110">
        <f>N39/$N$5</f>
        <v>12776.669999999998</v>
      </c>
    </row>
    <row r="40" spans="1:15" s="58" customFormat="1" x14ac:dyDescent="0.2">
      <c r="A40" s="56" t="s">
        <v>91</v>
      </c>
      <c r="B40" s="94">
        <f>B28+B29</f>
        <v>3366.9</v>
      </c>
      <c r="C40" s="94">
        <f t="shared" ref="C40:M40" si="10">C28+C29</f>
        <v>4773.68</v>
      </c>
      <c r="D40" s="94">
        <f t="shared" si="10"/>
        <v>7686.0199999999995</v>
      </c>
      <c r="E40" s="94">
        <f t="shared" si="10"/>
        <v>10697.6</v>
      </c>
      <c r="F40" s="94">
        <f t="shared" si="10"/>
        <v>12831.1</v>
      </c>
      <c r="G40" s="94">
        <f t="shared" si="10"/>
        <v>16051.52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55406.819999999992</v>
      </c>
      <c r="O40" s="110">
        <f>N40/$N$5</f>
        <v>9234.4699999999993</v>
      </c>
    </row>
    <row r="41" spans="1:15" s="58" customFormat="1" x14ac:dyDescent="0.2">
      <c r="A41" s="56" t="s">
        <v>92</v>
      </c>
      <c r="B41" s="94">
        <f t="shared" ref="B41:M41" si="11">SUM(B28:B31)</f>
        <v>3366.9</v>
      </c>
      <c r="C41" s="94">
        <f t="shared" si="11"/>
        <v>4773.68</v>
      </c>
      <c r="D41" s="94">
        <f t="shared" si="11"/>
        <v>7686.0199999999995</v>
      </c>
      <c r="E41" s="94">
        <f t="shared" si="11"/>
        <v>10697.6</v>
      </c>
      <c r="F41" s="94">
        <f t="shared" si="11"/>
        <v>12831.1</v>
      </c>
      <c r="G41" s="94">
        <f t="shared" si="11"/>
        <v>16051.52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55406.819999999992</v>
      </c>
      <c r="O41" s="110">
        <f>N41/$N$5</f>
        <v>9234.4699999999993</v>
      </c>
    </row>
    <row r="42" spans="1:15" s="95" customFormat="1" x14ac:dyDescent="0.2">
      <c r="A42" s="56" t="s">
        <v>93</v>
      </c>
      <c r="B42" s="94">
        <f t="shared" ref="B42:I42" si="12">SUM(B28:B32)</f>
        <v>3366.9</v>
      </c>
      <c r="C42" s="94">
        <f t="shared" si="12"/>
        <v>4773.68</v>
      </c>
      <c r="D42" s="94">
        <f t="shared" si="12"/>
        <v>7686.0199999999995</v>
      </c>
      <c r="E42" s="94">
        <f>SUM(E28:E32)</f>
        <v>10697.6</v>
      </c>
      <c r="F42" s="94">
        <f t="shared" si="12"/>
        <v>12831.1</v>
      </c>
      <c r="G42" s="94">
        <f t="shared" si="12"/>
        <v>16051.52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55406.819999999992</v>
      </c>
      <c r="O42" s="110">
        <f>N42/$N$5</f>
        <v>9234.4699999999993</v>
      </c>
    </row>
    <row r="43" spans="1:15" s="58" customFormat="1" x14ac:dyDescent="0.2">
      <c r="A43" s="96" t="s">
        <v>94</v>
      </c>
      <c r="B43" s="97">
        <f t="shared" ref="B43:I43" si="13">B42-B36</f>
        <v>3349.6800000000003</v>
      </c>
      <c r="C43" s="97">
        <f>C42-C36</f>
        <v>4747.5349999999999</v>
      </c>
      <c r="D43" s="97">
        <f t="shared" si="13"/>
        <v>7686.0199999999995</v>
      </c>
      <c r="E43" s="97">
        <f>E42-E36</f>
        <v>10697.6</v>
      </c>
      <c r="F43" s="97">
        <f t="shared" si="13"/>
        <v>12831.1</v>
      </c>
      <c r="G43" s="97">
        <f t="shared" si="13"/>
        <v>16051.52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55363.455000000002</v>
      </c>
      <c r="O43" s="111">
        <f>N43/$N$5</f>
        <v>9227.2425000000003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12.933795013850416</v>
      </c>
      <c r="C46" s="94">
        <f t="shared" si="14"/>
        <v>13.790268041237114</v>
      </c>
      <c r="D46" s="94">
        <f t="shared" si="14"/>
        <v>13.392005012531328</v>
      </c>
      <c r="E46" s="94">
        <f t="shared" si="14"/>
        <v>13.198054818744474</v>
      </c>
      <c r="F46" s="94">
        <f t="shared" si="14"/>
        <v>13.646738296239448</v>
      </c>
      <c r="G46" s="94">
        <f t="shared" si="14"/>
        <v>13.640797011207972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13.486984517945107</v>
      </c>
      <c r="O46" s="108">
        <f t="shared" si="14"/>
        <v>13.486984517945107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9.0085872576177284</v>
      </c>
      <c r="C47" s="94">
        <f t="shared" si="15"/>
        <v>9.4832577319587639</v>
      </c>
      <c r="D47" s="94">
        <f t="shared" si="15"/>
        <v>9.3009022556390981</v>
      </c>
      <c r="E47" s="94">
        <f t="shared" si="15"/>
        <v>9.1106984969053944</v>
      </c>
      <c r="F47" s="94">
        <f t="shared" si="15"/>
        <v>9.4734458940905597</v>
      </c>
      <c r="G47" s="94">
        <f t="shared" si="15"/>
        <v>9.6407970112079706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9.3956403940886695</v>
      </c>
      <c r="O47" s="108">
        <f t="shared" si="15"/>
        <v>9.3956403940886695</v>
      </c>
    </row>
    <row r="48" spans="1:15" s="58" customFormat="1" x14ac:dyDescent="0.2">
      <c r="A48" s="56" t="s">
        <v>98</v>
      </c>
      <c r="B48" s="94">
        <f>IF(B$6=0,"",B40/B$15)</f>
        <v>9.3265927977839329</v>
      </c>
      <c r="C48" s="94">
        <f t="shared" ref="B48:O51" si="16">IF(C$6=0,"",C40/C$15)</f>
        <v>9.842639175257732</v>
      </c>
      <c r="D48" s="94">
        <f t="shared" si="16"/>
        <v>9.6316040100250628</v>
      </c>
      <c r="E48" s="94">
        <f t="shared" si="16"/>
        <v>9.4585322723253764</v>
      </c>
      <c r="F48" s="94">
        <f t="shared" si="16"/>
        <v>9.8473522640061404</v>
      </c>
      <c r="G48" s="94">
        <f t="shared" si="16"/>
        <v>9.9947198007471982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9.747857142857141</v>
      </c>
      <c r="O48" s="108">
        <f t="shared" si="16"/>
        <v>9.747857142857141</v>
      </c>
    </row>
    <row r="49" spans="1:15" s="58" customFormat="1" x14ac:dyDescent="0.2">
      <c r="A49" s="56" t="s">
        <v>99</v>
      </c>
      <c r="B49" s="94">
        <f t="shared" si="16"/>
        <v>9.3265927977839329</v>
      </c>
      <c r="C49" s="94">
        <f t="shared" si="16"/>
        <v>9.842639175257732</v>
      </c>
      <c r="D49" s="94">
        <f t="shared" si="16"/>
        <v>9.6316040100250628</v>
      </c>
      <c r="E49" s="94">
        <f t="shared" si="16"/>
        <v>9.4585322723253764</v>
      </c>
      <c r="F49" s="94">
        <f t="shared" si="16"/>
        <v>9.8473522640061404</v>
      </c>
      <c r="G49" s="94">
        <f t="shared" si="16"/>
        <v>9.9947198007471982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9.747857142857141</v>
      </c>
      <c r="O49" s="108">
        <f t="shared" si="16"/>
        <v>9.747857142857141</v>
      </c>
    </row>
    <row r="50" spans="1:15" s="95" customFormat="1" x14ac:dyDescent="0.2">
      <c r="A50" s="56" t="s">
        <v>100</v>
      </c>
      <c r="B50" s="94">
        <f t="shared" si="16"/>
        <v>9.3265927977839329</v>
      </c>
      <c r="C50" s="94">
        <f t="shared" si="16"/>
        <v>9.842639175257732</v>
      </c>
      <c r="D50" s="94">
        <f t="shared" si="16"/>
        <v>9.6316040100250628</v>
      </c>
      <c r="E50" s="94">
        <f t="shared" si="16"/>
        <v>9.4585322723253764</v>
      </c>
      <c r="F50" s="94">
        <f t="shared" si="16"/>
        <v>9.8473522640061404</v>
      </c>
      <c r="G50" s="94">
        <f t="shared" si="16"/>
        <v>9.9947198007471982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9.747857142857141</v>
      </c>
      <c r="O50" s="108">
        <f t="shared" si="16"/>
        <v>9.747857142857141</v>
      </c>
    </row>
    <row r="51" spans="1:15" s="58" customFormat="1" x14ac:dyDescent="0.2">
      <c r="A51" s="96" t="s">
        <v>94</v>
      </c>
      <c r="B51" s="97">
        <f t="shared" si="16"/>
        <v>9.2788919667590033</v>
      </c>
      <c r="C51" s="97">
        <f t="shared" si="16"/>
        <v>9.7887319587628863</v>
      </c>
      <c r="D51" s="97">
        <f t="shared" si="16"/>
        <v>9.6316040100250628</v>
      </c>
      <c r="E51" s="97">
        <f t="shared" si="16"/>
        <v>9.4585322723253764</v>
      </c>
      <c r="F51" s="97">
        <f t="shared" si="16"/>
        <v>9.8473522640061404</v>
      </c>
      <c r="G51" s="97">
        <f t="shared" si="16"/>
        <v>9.9947198007471982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9.7402278325123159</v>
      </c>
      <c r="O51" s="97">
        <f t="shared" si="16"/>
        <v>9.7402278325123159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1161</v>
      </c>
      <c r="C6" s="125">
        <f>VLOOKUP($A$2,'[1]Taxicard Members'!$A$3:$C$35,3,FALSE)</f>
        <v>1172</v>
      </c>
      <c r="D6" s="125">
        <f>VLOOKUP($A$2,'[3]Taxicard Members'!$A$3:$C$35,3,FALSE)</f>
        <v>1181</v>
      </c>
      <c r="E6" s="125">
        <f>VLOOKUP($A$2,'[4]Taxicard Members'!$A$3:$C$35,3,FALSE)</f>
        <v>1187</v>
      </c>
      <c r="F6" s="125">
        <f>VLOOKUP($A$2,'[5]Taxicard Members'!$A$3:$C$35,3,FALSE)</f>
        <v>1149</v>
      </c>
      <c r="G6" s="125">
        <f>VLOOKUP($A$2,'[6]Taxicard Members'!$A$3:$C$35,3,FALSE)</f>
        <v>1154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7004</v>
      </c>
      <c r="O6" s="48">
        <f>N6/$N$5</f>
        <v>1167.3333333333333</v>
      </c>
    </row>
    <row r="7" spans="1:15" x14ac:dyDescent="0.2">
      <c r="A7" s="49" t="s">
        <v>68</v>
      </c>
      <c r="B7" s="50">
        <f>VLOOKUP($A$2,'[2]LMU Other'!$A$2:$Z$36,26,FALSE)</f>
        <v>49</v>
      </c>
      <c r="C7" s="50">
        <f>VLOOKUP($A$2,'[1]LMU Other'!$A$2:$Z$36,26,FALSE)</f>
        <v>54</v>
      </c>
      <c r="D7" s="50">
        <f>VLOOKUP($A$2,'[3]LMU Other'!$A$2:$Z$36,26,FALSE)</f>
        <v>84</v>
      </c>
      <c r="E7" s="50">
        <f>VLOOKUP($A$2,'[4]LMU Other'!$A$2:$Z$36,26,FALSE)</f>
        <v>127</v>
      </c>
      <c r="F7" s="50">
        <f>VLOOKUP($A$2,'[5]LMU Other'!$A$2:$Z$36,26,FALSE)</f>
        <v>147</v>
      </c>
      <c r="G7" s="50">
        <f>VLOOKUP($A$2,'[6]LMU Other'!$A$2:$Z$36,26,FALSE)</f>
        <v>174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635</v>
      </c>
      <c r="O7" s="48">
        <f>N7/$N$5</f>
        <v>105.83333333333333</v>
      </c>
    </row>
    <row r="8" spans="1:15" s="11" customFormat="1" x14ac:dyDescent="0.2">
      <c r="A8" s="49" t="s">
        <v>69</v>
      </c>
      <c r="B8" s="36">
        <f t="shared" ref="B8:M8" si="1">IF(B6=0,"",B7/B6)</f>
        <v>4.2204995693367789E-2</v>
      </c>
      <c r="C8" s="36">
        <f t="shared" si="1"/>
        <v>4.607508532423208E-2</v>
      </c>
      <c r="D8" s="36">
        <f t="shared" si="1"/>
        <v>7.1126164267569861E-2</v>
      </c>
      <c r="E8" s="36">
        <f t="shared" si="1"/>
        <v>0.10699241786015164</v>
      </c>
      <c r="F8" s="36">
        <f t="shared" si="1"/>
        <v>0.12793733681462141</v>
      </c>
      <c r="G8" s="36">
        <f t="shared" si="1"/>
        <v>0.15077989601386482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9.0662478583666481E-2</v>
      </c>
      <c r="O8" s="37">
        <f>IF(O6="","",O7/O6)</f>
        <v>9.0662478583666481E-2</v>
      </c>
    </row>
    <row r="9" spans="1:15" x14ac:dyDescent="0.2">
      <c r="A9" s="49" t="s">
        <v>70</v>
      </c>
      <c r="B9" s="51">
        <f t="shared" ref="B9:O9" si="2">IF(B6=0,"",B15/B6)</f>
        <v>0.13695090439276486</v>
      </c>
      <c r="C9" s="51">
        <f t="shared" si="2"/>
        <v>0.19283276450511946</v>
      </c>
      <c r="D9" s="51">
        <f t="shared" si="2"/>
        <v>0.28196443691786621</v>
      </c>
      <c r="E9" s="51">
        <f t="shared" si="2"/>
        <v>0.43807919123841615</v>
      </c>
      <c r="F9" s="51">
        <f t="shared" si="2"/>
        <v>0.57702349869451697</v>
      </c>
      <c r="G9" s="51">
        <f t="shared" si="2"/>
        <v>0.73570190641247835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0.39263278126784695</v>
      </c>
      <c r="O9" s="52">
        <f t="shared" si="2"/>
        <v>0.39263278126784695</v>
      </c>
    </row>
    <row r="10" spans="1:15" x14ac:dyDescent="0.2">
      <c r="A10" s="49" t="s">
        <v>71</v>
      </c>
      <c r="B10" s="51">
        <f t="shared" ref="B10:O10" si="3">IF(B6=0,"",B15/B7)</f>
        <v>3.2448979591836733</v>
      </c>
      <c r="C10" s="51">
        <f t="shared" si="3"/>
        <v>4.1851851851851851</v>
      </c>
      <c r="D10" s="51">
        <f t="shared" si="3"/>
        <v>3.9642857142857144</v>
      </c>
      <c r="E10" s="51">
        <f t="shared" si="3"/>
        <v>4.0944881889763778</v>
      </c>
      <c r="F10" s="51">
        <f t="shared" si="3"/>
        <v>4.5102040816326534</v>
      </c>
      <c r="G10" s="51">
        <f t="shared" si="3"/>
        <v>4.8793103448275863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4.3307086614173231</v>
      </c>
      <c r="O10" s="52">
        <f t="shared" si="3"/>
        <v>4.3307086614173231</v>
      </c>
    </row>
    <row r="11" spans="1:15" s="55" customFormat="1" x14ac:dyDescent="0.2">
      <c r="A11" s="29" t="s">
        <v>72</v>
      </c>
      <c r="B11" s="53">
        <f>VLOOKUP($A$2,'[2]LMU Other'!$A$2:$Z$36,25,FALSE)</f>
        <v>706.6</v>
      </c>
      <c r="C11" s="53">
        <f>VLOOKUP($A$2,'[1]LMU Other'!$A$2:$Z$36,25,FALSE)</f>
        <v>1029.3</v>
      </c>
      <c r="D11" s="53">
        <f>VLOOKUP($A$2,'[3]LMU Other'!$A$2:$Z$36,25,FALSE)</f>
        <v>1486.7</v>
      </c>
      <c r="E11" s="53">
        <f>VLOOKUP($A$2,'[4]LMU Other'!$A$2:$Z$36,25,FALSE)</f>
        <v>2308</v>
      </c>
      <c r="F11" s="53">
        <f>VLOOKUP($A$2,'[5]LMU Other'!$A$2:$Z$36,25,FALSE)</f>
        <v>2987.6</v>
      </c>
      <c r="G11" s="53">
        <f>VLOOKUP($A$2,'[6]LMU Other'!$A$2:$Z$36,25,FALSE)</f>
        <v>3890.8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12409</v>
      </c>
      <c r="O11" s="81">
        <f>N11/$N$5</f>
        <v>2068.1666666666665</v>
      </c>
    </row>
    <row r="12" spans="1:15" s="58" customFormat="1" x14ac:dyDescent="0.2">
      <c r="A12" s="56" t="s">
        <v>73</v>
      </c>
      <c r="B12" s="57">
        <f t="shared" ref="B12:O12" si="4">IF(B6=0,"",B11/B15)</f>
        <v>4.444025157232705</v>
      </c>
      <c r="C12" s="57">
        <f t="shared" si="4"/>
        <v>4.5544247787610619</v>
      </c>
      <c r="D12" s="57">
        <f t="shared" si="4"/>
        <v>4.4645645645645651</v>
      </c>
      <c r="E12" s="57">
        <f t="shared" si="4"/>
        <v>4.4384615384615387</v>
      </c>
      <c r="F12" s="57">
        <f t="shared" si="4"/>
        <v>4.506184012066365</v>
      </c>
      <c r="G12" s="57">
        <f t="shared" si="4"/>
        <v>4.5828032979976445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4.5123636363636361</v>
      </c>
      <c r="O12" s="57">
        <f t="shared" si="4"/>
        <v>4.5123636363636361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159</v>
      </c>
      <c r="C15" s="47">
        <f>VLOOKUP($A$2,'[1]LC Invoice'!$A$2:$Q$34,4,FALSE)</f>
        <v>226</v>
      </c>
      <c r="D15" s="47">
        <f>VLOOKUP($A$2,'[3]LC Invoice'!$A$2:$S$34,4,FALSE)</f>
        <v>333</v>
      </c>
      <c r="E15" s="47">
        <f>VLOOKUP($A$2,'[4]LC Invoice'!$A$2:$P$34,4,FALSE)</f>
        <v>520</v>
      </c>
      <c r="F15" s="47">
        <f>VLOOKUP($A$2,'[5]LC Invoice'!$A$2:$P$34,4,FALSE)</f>
        <v>663</v>
      </c>
      <c r="G15" s="47">
        <f>VLOOKUP($A$2,'[6]LC Invoice'!$A$2:$P$34,4,FALSE)</f>
        <v>849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2750</v>
      </c>
      <c r="O15" s="48">
        <f>N15/$N$5</f>
        <v>458.33333333333331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41</v>
      </c>
      <c r="D16" s="65">
        <f>VLOOKUP($A$2,'[3]Wheelchair Trips'!$A$2:$E$34,3,FALSE)</f>
        <v>55</v>
      </c>
      <c r="E16" s="65">
        <f>VLOOKUP($A$2,'[4]Wheelchair Trips'!$A$2:$E$34,3,FALSE)</f>
        <v>94</v>
      </c>
      <c r="F16" s="65">
        <f>VLOOKUP($A$2,'[5]Wheelchair Trips'!$A$2:$E$34,3,FALSE)</f>
        <v>123</v>
      </c>
      <c r="G16" s="65">
        <f>VLOOKUP($A$2,'[6]Wheelchair Trips'!$A$2:$E$34,3,FALSE)</f>
        <v>142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490</v>
      </c>
      <c r="O16" s="48">
        <f>N16/$N$5</f>
        <v>81.666666666666671</v>
      </c>
    </row>
    <row r="17" spans="1:15" s="11" customFormat="1" x14ac:dyDescent="0.2">
      <c r="A17" s="49" t="s">
        <v>77</v>
      </c>
      <c r="B17" s="67">
        <f t="shared" ref="B17:O17" si="5">IF(B6=0,"",B16/B15)</f>
        <v>0.22012578616352202</v>
      </c>
      <c r="C17" s="67">
        <f t="shared" si="5"/>
        <v>0.18141592920353983</v>
      </c>
      <c r="D17" s="67">
        <f t="shared" si="5"/>
        <v>0.16516516516516516</v>
      </c>
      <c r="E17" s="67">
        <f t="shared" si="5"/>
        <v>0.18076923076923077</v>
      </c>
      <c r="F17" s="67">
        <f t="shared" si="5"/>
        <v>0.18552036199095023</v>
      </c>
      <c r="G17" s="67">
        <f t="shared" si="5"/>
        <v>0.16725559481743227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0.17818181818181819</v>
      </c>
      <c r="O17" s="68">
        <f t="shared" si="5"/>
        <v>0.17818181818181819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33</v>
      </c>
      <c r="D21" s="73">
        <f>VLOOKUP($A$2,'[3]LC Invoice'!$A$2:$S$34,7,FALSE)</f>
        <v>35</v>
      </c>
      <c r="E21" s="73">
        <f>VLOOKUP($A$2,'[4]LC Invoice'!$A$2:$P$34,7,FALSE)</f>
        <v>4</v>
      </c>
      <c r="F21" s="73">
        <f>VLOOKUP($A$2,'[5]LC Invoice'!$A$2:$P$34,7,FALSE)</f>
        <v>7</v>
      </c>
      <c r="G21" s="73">
        <f>VLOOKUP($A$2,'[6]LC Invoice'!$A$2:$P$34,7,FALSE)</f>
        <v>58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142</v>
      </c>
      <c r="O21" s="70">
        <f>N21/$N$5</f>
        <v>23.666666666666668</v>
      </c>
    </row>
    <row r="22" spans="1:15" s="75" customFormat="1" x14ac:dyDescent="0.2">
      <c r="A22" s="29" t="s">
        <v>81</v>
      </c>
      <c r="B22" s="74">
        <f>VLOOKUP($A$2,'[2]LC Invoice'!$A$2:$P$35,8,FALSE)</f>
        <v>22.5</v>
      </c>
      <c r="C22" s="74">
        <f>VLOOKUP($A$2,'[1]LC Invoice'!$A$2:$Q$35,8,FALSE)</f>
        <v>22.5</v>
      </c>
      <c r="D22" s="74">
        <f>VLOOKUP($A$2,'[3]LC Invoice'!$A$2:$S$35,8,FALSE)</f>
        <v>34</v>
      </c>
      <c r="E22" s="74">
        <f>VLOOKUP($A$2,'[4]LC Invoice'!$A$2:$P$35,8,FALSE)</f>
        <v>21.5</v>
      </c>
      <c r="F22" s="74">
        <f>VLOOKUP($A$2,'[5]LC Invoice'!$A$2:$P$35,8,FALSE)</f>
        <v>36.5</v>
      </c>
      <c r="G22" s="74">
        <f>VLOOKUP($A$2,'[6]LC Invoice'!$A$2:$P$35,8,FALSE)</f>
        <v>37.5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174.5</v>
      </c>
      <c r="O22" s="54">
        <f>N22/$N$5</f>
        <v>29.083333333333332</v>
      </c>
    </row>
    <row r="23" spans="1:15" x14ac:dyDescent="0.2">
      <c r="A23" s="49" t="s">
        <v>82</v>
      </c>
      <c r="B23" s="67">
        <f t="shared" ref="B23:O23" si="6">IF(B6=0,"",B21/B15)</f>
        <v>3.1446540880503145E-2</v>
      </c>
      <c r="C23" s="67">
        <f t="shared" si="6"/>
        <v>0.14601769911504425</v>
      </c>
      <c r="D23" s="67">
        <f t="shared" si="6"/>
        <v>0.10510510510510511</v>
      </c>
      <c r="E23" s="67">
        <f t="shared" si="6"/>
        <v>7.6923076923076927E-3</v>
      </c>
      <c r="F23" s="67">
        <f t="shared" si="6"/>
        <v>1.0558069381598794E-2</v>
      </c>
      <c r="G23" s="67">
        <f t="shared" si="6"/>
        <v>6.8315665488810365E-2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5.1636363636363633E-2</v>
      </c>
      <c r="O23" s="68">
        <f t="shared" si="6"/>
        <v>5.163636363636364E-2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71</v>
      </c>
      <c r="D24" s="125">
        <f>VLOOKUP($A$2,'[3]LC Invoice'!$A$2:$V$34,18,FALSE)</f>
        <v>14.262462462462464</v>
      </c>
      <c r="E24" s="125">
        <f>VLOOKUP($A$2,'[4]LC Invoice'!$A$2:$S$34,18,FALSE)</f>
        <v>14.561211538461539</v>
      </c>
      <c r="F24" s="125">
        <f>VLOOKUP($A$2,'[5]LC Invoice'!$A$2:$S$34,18,FALSE)</f>
        <v>14.771402714932128</v>
      </c>
      <c r="G24" s="125">
        <f>VLOOKUP($A$2,'[6]LC Invoice'!$A$2:$S$34,18,FALSE)</f>
        <v>14.672603062426385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165.26767977828251</v>
      </c>
      <c r="O24" s="154">
        <f>N24/COUNTIF(B24:M24,"&lt;&gt;0")</f>
        <v>27.544613296380419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28</v>
      </c>
      <c r="D25" s="125">
        <f>VLOOKUP($A$2,'[3]LC Invoice'!$A$2:$V$34,19,FALSE)</f>
        <v>4.2</v>
      </c>
      <c r="E25" s="125">
        <f>VLOOKUP($A$2,'[4]LC Invoice'!$A$2:$S$34,19,FALSE)</f>
        <v>20.999999999999989</v>
      </c>
      <c r="F25" s="125">
        <f>VLOOKUP($A$2,'[5]LC Invoice'!$A$2:$S$34,19,FALSE)</f>
        <v>25.199999999999985</v>
      </c>
      <c r="G25" s="125">
        <f>VLOOKUP($A$2,'[6]LC Invoice'!$A$2:$S$34,19,FALSE)</f>
        <v>27.299999999999983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113.39999999999996</v>
      </c>
      <c r="O25" s="155">
        <f>N25/COUNTIF(B25:M25,"&lt;&gt;0")</f>
        <v>18.899999999999995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1422.3</v>
      </c>
      <c r="C28" s="80">
        <f>VLOOKUP($A$2,'[1]LMU Other'!$A$2:$Z$36,24,FALSE)</f>
        <v>2116.02</v>
      </c>
      <c r="D28" s="80">
        <f>VLOOKUP($A$2,'[3]LMU Other'!$A$2:$Z$36,24,FALSE)</f>
        <v>3131.8</v>
      </c>
      <c r="E28" s="80">
        <f>VLOOKUP($A$2,'[4]LMU Other'!$A$2:$Z$36,24,FALSE)</f>
        <v>5048.2299999999996</v>
      </c>
      <c r="F28" s="80">
        <f>VLOOKUP($A$2,'[5]LMU Other'!$A$2:$Z$36,24,FALSE)</f>
        <v>6506.24</v>
      </c>
      <c r="G28" s="80">
        <f>VLOOKUP($A$2,'[6]LMU Other'!$A$2:$Z$36,24,FALSE)</f>
        <v>8226.0400000000009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26450.629999999997</v>
      </c>
      <c r="O28" s="54">
        <f>N28/$N$5</f>
        <v>4408.4383333333326</v>
      </c>
    </row>
    <row r="29" spans="1:15" s="75" customFormat="1" x14ac:dyDescent="0.2">
      <c r="A29" s="29" t="s">
        <v>85</v>
      </c>
      <c r="B29" s="80">
        <f>VLOOKUP($A$2,'[2]LC Invoice'!$A$2:$P$34,9,FALSE)</f>
        <v>61.6</v>
      </c>
      <c r="C29" s="80">
        <f>VLOOKUP($A$2,'[1]LC Invoice'!$A$2:$Q$34,9,FALSE)</f>
        <v>88.2</v>
      </c>
      <c r="D29" s="80">
        <f>VLOOKUP($A$2,'[3]LC Invoice'!$A$2:$S$34,9,FALSE)</f>
        <v>130.9</v>
      </c>
      <c r="E29" s="80">
        <f>VLOOKUP($A$2,'[4]LC Invoice'!$A$2:$P$34,9,FALSE)</f>
        <v>215.6</v>
      </c>
      <c r="F29" s="80">
        <f>VLOOKUP($A$2,'[5]LC Invoice'!$A$2:$P$34,9,FALSE)</f>
        <v>299.60000000000002</v>
      </c>
      <c r="G29" s="80">
        <f>VLOOKUP($A$2,'[6]LC Invoice'!$A$2:$P$34,9,FALSE)</f>
        <v>340.2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1136.1000000000001</v>
      </c>
      <c r="O29" s="81">
        <f>N29/$N$5</f>
        <v>189.35000000000002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9.24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9.24</v>
      </c>
      <c r="O36" s="88">
        <f>N36/$N$5</f>
        <v>1.54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2128.9</v>
      </c>
      <c r="C39" s="94">
        <f t="shared" ref="C39:I39" si="9">C11+C28</f>
        <v>3145.3199999999997</v>
      </c>
      <c r="D39" s="94">
        <f t="shared" si="9"/>
        <v>4618.5</v>
      </c>
      <c r="E39" s="94">
        <f t="shared" si="9"/>
        <v>7356.23</v>
      </c>
      <c r="F39" s="94">
        <f t="shared" si="9"/>
        <v>9493.84</v>
      </c>
      <c r="G39" s="94">
        <f t="shared" si="9"/>
        <v>12116.84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38859.629999999997</v>
      </c>
      <c r="O39" s="110">
        <f>N39/$N$5</f>
        <v>6476.6049999999996</v>
      </c>
    </row>
    <row r="40" spans="1:15" s="58" customFormat="1" x14ac:dyDescent="0.2">
      <c r="A40" s="56" t="s">
        <v>91</v>
      </c>
      <c r="B40" s="94">
        <f>B28+B29</f>
        <v>1483.8999999999999</v>
      </c>
      <c r="C40" s="94">
        <f t="shared" ref="C40:M40" si="10">C28+C29</f>
        <v>2204.2199999999998</v>
      </c>
      <c r="D40" s="94">
        <f t="shared" si="10"/>
        <v>3262.7000000000003</v>
      </c>
      <c r="E40" s="94">
        <f t="shared" si="10"/>
        <v>5263.83</v>
      </c>
      <c r="F40" s="94">
        <f t="shared" si="10"/>
        <v>6805.84</v>
      </c>
      <c r="G40" s="94">
        <f t="shared" si="10"/>
        <v>8566.2400000000016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27586.73</v>
      </c>
      <c r="O40" s="110">
        <f>N40/$N$5</f>
        <v>4597.788333333333</v>
      </c>
    </row>
    <row r="41" spans="1:15" s="58" customFormat="1" x14ac:dyDescent="0.2">
      <c r="A41" s="56" t="s">
        <v>92</v>
      </c>
      <c r="B41" s="94">
        <f t="shared" ref="B41:M41" si="11">SUM(B28:B31)</f>
        <v>1483.8999999999999</v>
      </c>
      <c r="C41" s="94">
        <f t="shared" si="11"/>
        <v>2204.2199999999998</v>
      </c>
      <c r="D41" s="94">
        <f t="shared" si="11"/>
        <v>3262.7000000000003</v>
      </c>
      <c r="E41" s="94">
        <f t="shared" si="11"/>
        <v>5263.83</v>
      </c>
      <c r="F41" s="94">
        <f t="shared" si="11"/>
        <v>6805.84</v>
      </c>
      <c r="G41" s="94">
        <f t="shared" si="11"/>
        <v>8566.2400000000016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27586.73</v>
      </c>
      <c r="O41" s="110">
        <f>N41/$N$5</f>
        <v>4597.788333333333</v>
      </c>
    </row>
    <row r="42" spans="1:15" s="95" customFormat="1" x14ac:dyDescent="0.2">
      <c r="A42" s="56" t="s">
        <v>93</v>
      </c>
      <c r="B42" s="94">
        <f t="shared" ref="B42:I42" si="12">SUM(B28:B32)</f>
        <v>1483.8999999999999</v>
      </c>
      <c r="C42" s="94">
        <f t="shared" si="12"/>
        <v>2204.2199999999998</v>
      </c>
      <c r="D42" s="94">
        <f t="shared" si="12"/>
        <v>3262.7000000000003</v>
      </c>
      <c r="E42" s="94">
        <f>SUM(E28:E32)</f>
        <v>5263.83</v>
      </c>
      <c r="F42" s="94">
        <f t="shared" si="12"/>
        <v>6805.84</v>
      </c>
      <c r="G42" s="94">
        <f t="shared" si="12"/>
        <v>8566.2400000000016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27586.73</v>
      </c>
      <c r="O42" s="110">
        <f>N42/$N$5</f>
        <v>4597.788333333333</v>
      </c>
    </row>
    <row r="43" spans="1:15" s="58" customFormat="1" x14ac:dyDescent="0.2">
      <c r="A43" s="96" t="s">
        <v>94</v>
      </c>
      <c r="B43" s="97">
        <f t="shared" ref="B43:I43" si="13">B42-B36</f>
        <v>1474.6599999999999</v>
      </c>
      <c r="C43" s="97">
        <f>C42-C36</f>
        <v>2204.2199999999998</v>
      </c>
      <c r="D43" s="97">
        <f t="shared" si="13"/>
        <v>3262.7000000000003</v>
      </c>
      <c r="E43" s="97">
        <f>E42-E36</f>
        <v>5263.83</v>
      </c>
      <c r="F43" s="97">
        <f t="shared" si="13"/>
        <v>6805.84</v>
      </c>
      <c r="G43" s="97">
        <f t="shared" si="13"/>
        <v>8566.2400000000016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27577.49</v>
      </c>
      <c r="O43" s="111">
        <f>N43/$N$5</f>
        <v>4596.2483333333339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13.389308176100629</v>
      </c>
      <c r="C46" s="94">
        <f t="shared" si="14"/>
        <v>13.917345132743362</v>
      </c>
      <c r="D46" s="94">
        <f t="shared" si="14"/>
        <v>13.86936936936937</v>
      </c>
      <c r="E46" s="94">
        <f t="shared" si="14"/>
        <v>14.146596153846152</v>
      </c>
      <c r="F46" s="94">
        <f t="shared" si="14"/>
        <v>14.319517345399699</v>
      </c>
      <c r="G46" s="94">
        <f t="shared" si="14"/>
        <v>14.271896348645466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14.130774545454544</v>
      </c>
      <c r="O46" s="108">
        <f t="shared" si="14"/>
        <v>14.130774545454544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8.945283018867924</v>
      </c>
      <c r="C47" s="94">
        <f t="shared" si="15"/>
        <v>9.3629203539823003</v>
      </c>
      <c r="D47" s="94">
        <f t="shared" si="15"/>
        <v>9.4048048048048045</v>
      </c>
      <c r="E47" s="94">
        <f t="shared" si="15"/>
        <v>9.7081346153846138</v>
      </c>
      <c r="F47" s="94">
        <f t="shared" si="15"/>
        <v>9.8133333333333326</v>
      </c>
      <c r="G47" s="94">
        <f t="shared" si="15"/>
        <v>9.6890930506478217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9.6184109090909082</v>
      </c>
      <c r="O47" s="108">
        <f t="shared" si="15"/>
        <v>9.6184109090909082</v>
      </c>
    </row>
    <row r="48" spans="1:15" s="58" customFormat="1" x14ac:dyDescent="0.2">
      <c r="A48" s="56" t="s">
        <v>98</v>
      </c>
      <c r="B48" s="94">
        <f>IF(B$6=0,"",B40/B$15)</f>
        <v>9.3327044025157218</v>
      </c>
      <c r="C48" s="94">
        <f t="shared" ref="B48:O51" si="16">IF(C$6=0,"",C40/C$15)</f>
        <v>9.7531858407079639</v>
      </c>
      <c r="D48" s="94">
        <f t="shared" si="16"/>
        <v>9.797897897897899</v>
      </c>
      <c r="E48" s="94">
        <f t="shared" si="16"/>
        <v>10.12275</v>
      </c>
      <c r="F48" s="94">
        <f t="shared" si="16"/>
        <v>10.265218702865761</v>
      </c>
      <c r="G48" s="94">
        <f t="shared" si="16"/>
        <v>10.089799764428742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10.031538181818181</v>
      </c>
      <c r="O48" s="108">
        <f t="shared" si="16"/>
        <v>10.031538181818181</v>
      </c>
    </row>
    <row r="49" spans="1:15" s="58" customFormat="1" x14ac:dyDescent="0.2">
      <c r="A49" s="56" t="s">
        <v>99</v>
      </c>
      <c r="B49" s="94">
        <f t="shared" si="16"/>
        <v>9.3327044025157218</v>
      </c>
      <c r="C49" s="94">
        <f t="shared" si="16"/>
        <v>9.7531858407079639</v>
      </c>
      <c r="D49" s="94">
        <f t="shared" si="16"/>
        <v>9.797897897897899</v>
      </c>
      <c r="E49" s="94">
        <f t="shared" si="16"/>
        <v>10.12275</v>
      </c>
      <c r="F49" s="94">
        <f t="shared" si="16"/>
        <v>10.265218702865761</v>
      </c>
      <c r="G49" s="94">
        <f t="shared" si="16"/>
        <v>10.089799764428742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10.031538181818181</v>
      </c>
      <c r="O49" s="108">
        <f t="shared" si="16"/>
        <v>10.031538181818181</v>
      </c>
    </row>
    <row r="50" spans="1:15" s="95" customFormat="1" x14ac:dyDescent="0.2">
      <c r="A50" s="56" t="s">
        <v>100</v>
      </c>
      <c r="B50" s="94">
        <f t="shared" si="16"/>
        <v>9.3327044025157218</v>
      </c>
      <c r="C50" s="94">
        <f t="shared" si="16"/>
        <v>9.7531858407079639</v>
      </c>
      <c r="D50" s="94">
        <f t="shared" si="16"/>
        <v>9.797897897897899</v>
      </c>
      <c r="E50" s="94">
        <f t="shared" si="16"/>
        <v>10.12275</v>
      </c>
      <c r="F50" s="94">
        <f t="shared" si="16"/>
        <v>10.265218702865761</v>
      </c>
      <c r="G50" s="94">
        <f t="shared" si="16"/>
        <v>10.089799764428742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10.031538181818181</v>
      </c>
      <c r="O50" s="108">
        <f t="shared" si="16"/>
        <v>10.031538181818181</v>
      </c>
    </row>
    <row r="51" spans="1:15" s="58" customFormat="1" x14ac:dyDescent="0.2">
      <c r="A51" s="96" t="s">
        <v>94</v>
      </c>
      <c r="B51" s="97">
        <f t="shared" si="16"/>
        <v>9.2745911949685524</v>
      </c>
      <c r="C51" s="97">
        <f t="shared" si="16"/>
        <v>9.7531858407079639</v>
      </c>
      <c r="D51" s="97">
        <f t="shared" si="16"/>
        <v>9.797897897897899</v>
      </c>
      <c r="E51" s="97">
        <f t="shared" si="16"/>
        <v>10.12275</v>
      </c>
      <c r="F51" s="97">
        <f t="shared" si="16"/>
        <v>10.265218702865761</v>
      </c>
      <c r="G51" s="97">
        <f t="shared" si="16"/>
        <v>10.089799764428742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10.028178181818182</v>
      </c>
      <c r="O51" s="97">
        <f t="shared" si="16"/>
        <v>10.028178181818184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1880</v>
      </c>
      <c r="C6" s="125">
        <f>VLOOKUP($A$2,'[1]Taxicard Members'!$A$3:$C$35,3,FALSE)</f>
        <v>1875</v>
      </c>
      <c r="D6" s="125">
        <f>VLOOKUP($A$2,'[3]Taxicard Members'!$A$3:$C$35,3,FALSE)</f>
        <v>1876</v>
      </c>
      <c r="E6" s="125">
        <f>VLOOKUP($A$2,'[4]Taxicard Members'!$A$3:$C$35,3,FALSE)</f>
        <v>1878</v>
      </c>
      <c r="F6" s="125">
        <f>VLOOKUP($A$2,'[5]Taxicard Members'!$A$3:$C$35,3,FALSE)</f>
        <v>1795</v>
      </c>
      <c r="G6" s="125">
        <f>VLOOKUP($A$2,'[6]Taxicard Members'!$A$3:$C$35,3,FALSE)</f>
        <v>1799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11103</v>
      </c>
      <c r="O6" s="48">
        <f>N6/$N$5</f>
        <v>1850.5</v>
      </c>
    </row>
    <row r="7" spans="1:15" x14ac:dyDescent="0.2">
      <c r="A7" s="49" t="s">
        <v>68</v>
      </c>
      <c r="B7" s="50">
        <f>VLOOKUP($A$2,'[2]LMU Other'!$A$2:$Z$36,26,FALSE)</f>
        <v>104</v>
      </c>
      <c r="C7" s="50">
        <f>VLOOKUP($A$2,'[1]LMU Other'!$A$2:$Z$36,26,FALSE)</f>
        <v>150</v>
      </c>
      <c r="D7" s="50">
        <f>VLOOKUP($A$2,'[3]LMU Other'!$A$2:$Z$36,26,FALSE)</f>
        <v>220</v>
      </c>
      <c r="E7" s="50">
        <f>VLOOKUP($A$2,'[4]LMU Other'!$A$2:$Z$36,26,FALSE)</f>
        <v>339</v>
      </c>
      <c r="F7" s="50">
        <f>VLOOKUP($A$2,'[5]LMU Other'!$A$2:$Z$36,26,FALSE)</f>
        <v>396</v>
      </c>
      <c r="G7" s="50">
        <f>VLOOKUP($A$2,'[6]LMU Other'!$A$2:$Z$36,26,FALSE)</f>
        <v>441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1650</v>
      </c>
      <c r="O7" s="48">
        <f>N7/$N$5</f>
        <v>275</v>
      </c>
    </row>
    <row r="8" spans="1:15" s="11" customFormat="1" x14ac:dyDescent="0.2">
      <c r="A8" s="49" t="s">
        <v>69</v>
      </c>
      <c r="B8" s="36">
        <f t="shared" ref="B8:M8" si="1">IF(B6=0,"",B7/B6)</f>
        <v>5.5319148936170209E-2</v>
      </c>
      <c r="C8" s="36">
        <f t="shared" si="1"/>
        <v>0.08</v>
      </c>
      <c r="D8" s="36">
        <f t="shared" si="1"/>
        <v>0.11727078891257996</v>
      </c>
      <c r="E8" s="36">
        <f t="shared" si="1"/>
        <v>0.18051118210862621</v>
      </c>
      <c r="F8" s="36">
        <f t="shared" si="1"/>
        <v>0.22061281337047353</v>
      </c>
      <c r="G8" s="36">
        <f t="shared" si="1"/>
        <v>0.24513618677042801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0.14860848419346123</v>
      </c>
      <c r="O8" s="37">
        <f>IF(O6="","",O7/O6)</f>
        <v>0.14860848419346123</v>
      </c>
    </row>
    <row r="9" spans="1:15" x14ac:dyDescent="0.2">
      <c r="A9" s="49" t="s">
        <v>70</v>
      </c>
      <c r="B9" s="51">
        <f t="shared" ref="B9:O9" si="2">IF(B6=0,"",B15/B6)</f>
        <v>0.21223404255319148</v>
      </c>
      <c r="C9" s="51">
        <f t="shared" si="2"/>
        <v>0.39786666666666665</v>
      </c>
      <c r="D9" s="51">
        <f t="shared" si="2"/>
        <v>0.61940298507462688</v>
      </c>
      <c r="E9" s="51">
        <f t="shared" si="2"/>
        <v>1.0095846645367412</v>
      </c>
      <c r="F9" s="51">
        <f t="shared" si="2"/>
        <v>1.2963788300835655</v>
      </c>
      <c r="G9" s="51">
        <f t="shared" si="2"/>
        <v>1.4463590883824347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0.82248041069981082</v>
      </c>
      <c r="O9" s="52">
        <f t="shared" si="2"/>
        <v>0.82248041069981082</v>
      </c>
    </row>
    <row r="10" spans="1:15" x14ac:dyDescent="0.2">
      <c r="A10" s="49" t="s">
        <v>71</v>
      </c>
      <c r="B10" s="51">
        <f t="shared" ref="B10:O10" si="3">IF(B6=0,"",B15/B7)</f>
        <v>3.8365384615384617</v>
      </c>
      <c r="C10" s="51">
        <f t="shared" si="3"/>
        <v>4.9733333333333336</v>
      </c>
      <c r="D10" s="51">
        <f t="shared" si="3"/>
        <v>5.2818181818181822</v>
      </c>
      <c r="E10" s="51">
        <f t="shared" si="3"/>
        <v>5.5929203539823007</v>
      </c>
      <c r="F10" s="51">
        <f t="shared" si="3"/>
        <v>5.8762626262626263</v>
      </c>
      <c r="G10" s="51">
        <f t="shared" si="3"/>
        <v>5.9002267573696141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5.5345454545454542</v>
      </c>
      <c r="O10" s="52">
        <f t="shared" si="3"/>
        <v>5.5345454545454542</v>
      </c>
    </row>
    <row r="11" spans="1:15" s="55" customFormat="1" x14ac:dyDescent="0.2">
      <c r="A11" s="29" t="s">
        <v>72</v>
      </c>
      <c r="B11" s="53">
        <f>VLOOKUP($A$2,'[2]LMU Other'!$A$2:$Z$36,25,FALSE)</f>
        <v>1533.2</v>
      </c>
      <c r="C11" s="53">
        <f>VLOOKUP($A$2,'[1]LMU Other'!$A$2:$Z$36,25,FALSE)</f>
        <v>2815.9</v>
      </c>
      <c r="D11" s="53">
        <f>VLOOKUP($A$2,'[3]LMU Other'!$A$2:$Z$36,25,FALSE)</f>
        <v>4569.8</v>
      </c>
      <c r="E11" s="53">
        <f>VLOOKUP($A$2,'[4]LMU Other'!$A$2:$Z$36,25,FALSE)</f>
        <v>7309.3</v>
      </c>
      <c r="F11" s="53">
        <f>VLOOKUP($A$2,'[5]LMU Other'!$A$2:$Z$36,25,FALSE)</f>
        <v>9106.7999999999993</v>
      </c>
      <c r="G11" s="53">
        <f>VLOOKUP($A$2,'[6]LMU Other'!$A$2:$Z$36,25,FALSE)</f>
        <v>9606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34941</v>
      </c>
      <c r="O11" s="81">
        <f>N11/$N$5</f>
        <v>5823.5</v>
      </c>
    </row>
    <row r="12" spans="1:15" s="58" customFormat="1" x14ac:dyDescent="0.2">
      <c r="A12" s="56" t="s">
        <v>73</v>
      </c>
      <c r="B12" s="57">
        <f t="shared" ref="B12:O12" si="4">IF(B6=0,"",B11/B15)</f>
        <v>3.842606516290727</v>
      </c>
      <c r="C12" s="57">
        <f t="shared" si="4"/>
        <v>3.7746648793565685</v>
      </c>
      <c r="D12" s="57">
        <f t="shared" si="4"/>
        <v>3.9327022375215148</v>
      </c>
      <c r="E12" s="57">
        <f t="shared" si="4"/>
        <v>3.8551160337552743</v>
      </c>
      <c r="F12" s="57">
        <f t="shared" si="4"/>
        <v>3.9135367425870218</v>
      </c>
      <c r="G12" s="57">
        <f t="shared" si="4"/>
        <v>3.6917755572636435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3.8262155059132721</v>
      </c>
      <c r="O12" s="57">
        <f t="shared" si="4"/>
        <v>3.8262155059132721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399</v>
      </c>
      <c r="C15" s="47">
        <f>VLOOKUP($A$2,'[1]LC Invoice'!$A$2:$Q$34,4,FALSE)</f>
        <v>746</v>
      </c>
      <c r="D15" s="47">
        <f>VLOOKUP($A$2,'[3]LC Invoice'!$A$2:$S$34,4,FALSE)</f>
        <v>1162</v>
      </c>
      <c r="E15" s="47">
        <f>VLOOKUP($A$2,'[4]LC Invoice'!$A$2:$P$34,4,FALSE)</f>
        <v>1896</v>
      </c>
      <c r="F15" s="47">
        <f>VLOOKUP($A$2,'[5]LC Invoice'!$A$2:$P$34,4,FALSE)</f>
        <v>2327</v>
      </c>
      <c r="G15" s="47">
        <f>VLOOKUP($A$2,'[6]LC Invoice'!$A$2:$P$34,4,FALSE)</f>
        <v>2602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9132</v>
      </c>
      <c r="O15" s="48">
        <f>N15/$N$5</f>
        <v>1522</v>
      </c>
    </row>
    <row r="16" spans="1:15" s="66" customFormat="1" x14ac:dyDescent="0.2">
      <c r="A16" s="64" t="s">
        <v>76</v>
      </c>
      <c r="B16" s="65">
        <f>VLOOKUP($A$2,'[2]Wheelchair Trips'!$A$2:$E$34,3,FALSE)</f>
        <v>38</v>
      </c>
      <c r="C16" s="65">
        <f>VLOOKUP($A$2,'[1]Wheelchair Trips'!$A$2:$E$34,3,FALSE)</f>
        <v>55</v>
      </c>
      <c r="D16" s="65">
        <f>VLOOKUP($A$2,'[3]Wheelchair Trips'!$A$2:$E$34,3,FALSE)</f>
        <v>115</v>
      </c>
      <c r="E16" s="65">
        <f>VLOOKUP($A$2,'[4]Wheelchair Trips'!$A$2:$E$34,3,FALSE)</f>
        <v>183</v>
      </c>
      <c r="F16" s="65">
        <f>VLOOKUP($A$2,'[5]Wheelchair Trips'!$A$2:$E$34,3,FALSE)</f>
        <v>257</v>
      </c>
      <c r="G16" s="65">
        <f>VLOOKUP($A$2,'[6]Wheelchair Trips'!$A$2:$E$34,3,FALSE)</f>
        <v>289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937</v>
      </c>
      <c r="O16" s="48">
        <f>N16/$N$5</f>
        <v>156.16666666666666</v>
      </c>
    </row>
    <row r="17" spans="1:15" s="11" customFormat="1" x14ac:dyDescent="0.2">
      <c r="A17" s="49" t="s">
        <v>77</v>
      </c>
      <c r="B17" s="67">
        <f t="shared" ref="B17:O17" si="5">IF(B6=0,"",B16/B15)</f>
        <v>9.5238095238095233E-2</v>
      </c>
      <c r="C17" s="67">
        <f t="shared" si="5"/>
        <v>7.3726541554959779E-2</v>
      </c>
      <c r="D17" s="67">
        <f t="shared" si="5"/>
        <v>9.8967297762478479E-2</v>
      </c>
      <c r="E17" s="67">
        <f t="shared" si="5"/>
        <v>9.6518987341772153E-2</v>
      </c>
      <c r="F17" s="67">
        <f t="shared" si="5"/>
        <v>0.11044262999570262</v>
      </c>
      <c r="G17" s="67">
        <f t="shared" si="5"/>
        <v>0.11106840891621829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0.10260621988611476</v>
      </c>
      <c r="O17" s="68">
        <f t="shared" si="5"/>
        <v>0.10260621988611475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18</v>
      </c>
      <c r="D21" s="73">
        <f>VLOOKUP($A$2,'[3]LC Invoice'!$A$2:$S$34,7,FALSE)</f>
        <v>46</v>
      </c>
      <c r="E21" s="73">
        <f>VLOOKUP($A$2,'[4]LC Invoice'!$A$2:$P$34,7,FALSE)</f>
        <v>23</v>
      </c>
      <c r="F21" s="73">
        <f>VLOOKUP($A$2,'[5]LC Invoice'!$A$2:$P$34,7,FALSE)</f>
        <v>13</v>
      </c>
      <c r="G21" s="73">
        <f>VLOOKUP($A$2,'[6]LC Invoice'!$A$2:$P$34,7,FALSE)</f>
        <v>105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210</v>
      </c>
      <c r="O21" s="70">
        <f>N21/$N$5</f>
        <v>35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9</v>
      </c>
      <c r="D22" s="74">
        <f>VLOOKUP($A$2,'[3]LC Invoice'!$A$2:$S$35,8,FALSE)</f>
        <v>27</v>
      </c>
      <c r="E22" s="74">
        <f>VLOOKUP($A$2,'[4]LC Invoice'!$A$2:$P$35,8,FALSE)</f>
        <v>106.8</v>
      </c>
      <c r="F22" s="74">
        <f>VLOOKUP($A$2,'[5]LC Invoice'!$A$2:$P$35,8,FALSE)</f>
        <v>65</v>
      </c>
      <c r="G22" s="74">
        <f>VLOOKUP($A$2,'[6]LC Invoice'!$A$2:$P$35,8,FALSE)</f>
        <v>75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309.8</v>
      </c>
      <c r="O22" s="54">
        <f>N22/$N$5</f>
        <v>51.633333333333333</v>
      </c>
    </row>
    <row r="23" spans="1:15" x14ac:dyDescent="0.2">
      <c r="A23" s="49" t="s">
        <v>82</v>
      </c>
      <c r="B23" s="67">
        <f t="shared" ref="B23:O23" si="6">IF(B6=0,"",B21/B15)</f>
        <v>1.2531328320802004E-2</v>
      </c>
      <c r="C23" s="67">
        <f t="shared" si="6"/>
        <v>2.4128686327077747E-2</v>
      </c>
      <c r="D23" s="67">
        <f t="shared" si="6"/>
        <v>3.9586919104991396E-2</v>
      </c>
      <c r="E23" s="67">
        <f t="shared" si="6"/>
        <v>1.2130801687763712E-2</v>
      </c>
      <c r="F23" s="67">
        <f t="shared" si="6"/>
        <v>5.5865921787709499E-3</v>
      </c>
      <c r="G23" s="67">
        <f t="shared" si="6"/>
        <v>4.0353574173712527E-2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2.2996057818659658E-2</v>
      </c>
      <c r="O23" s="68">
        <f t="shared" si="6"/>
        <v>2.2996057818659658E-2</v>
      </c>
    </row>
    <row r="24" spans="1:15" x14ac:dyDescent="0.2">
      <c r="A24" s="152" t="s">
        <v>190</v>
      </c>
      <c r="B24" s="125">
        <f>VLOOKUP($A$2,'[2]LC Invoice'!$A$2:$S$34,18,FALSE)</f>
        <v>40</v>
      </c>
      <c r="C24" s="125">
        <f>VLOOKUP($A$2,'[1]LC Invoice'!$A$2:$T$34,18,FALSE)</f>
        <v>258</v>
      </c>
      <c r="D24" s="125">
        <f>VLOOKUP($A$2,'[3]LC Invoice'!$A$2:$V$34,18,FALSE)</f>
        <v>13.55272030981067</v>
      </c>
      <c r="E24" s="125">
        <f>VLOOKUP($A$2,'[4]LC Invoice'!$A$2:$S$34,18,FALSE)</f>
        <v>13.404473628691981</v>
      </c>
      <c r="F24" s="125">
        <f>VLOOKUP($A$2,'[5]LC Invoice'!$A$2:$S$34,18,FALSE)</f>
        <v>13.578581865062311</v>
      </c>
      <c r="G24" s="125">
        <f>VLOOKUP($A$2,'[6]LC Invoice'!$A$2:$S$34,18,FALSE)</f>
        <v>13.49812836279785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352.03390416636279</v>
      </c>
      <c r="O24" s="154">
        <f>N24/COUNTIF(B24:M24,"&lt;&gt;0")</f>
        <v>58.672317361060465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16</v>
      </c>
      <c r="D25" s="125">
        <f>VLOOKUP($A$2,'[3]LC Invoice'!$A$2:$V$34,19,FALSE)</f>
        <v>22.399999999999988</v>
      </c>
      <c r="E25" s="125">
        <f>VLOOKUP($A$2,'[4]LC Invoice'!$A$2:$S$34,19,FALSE)</f>
        <v>23.099999999999987</v>
      </c>
      <c r="F25" s="125">
        <f>VLOOKUP($A$2,'[5]LC Invoice'!$A$2:$S$34,19,FALSE)</f>
        <v>33.599999999999987</v>
      </c>
      <c r="G25" s="125">
        <f>VLOOKUP($A$2,'[6]LC Invoice'!$A$2:$S$34,19,FALSE)</f>
        <v>39.20000000000001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150.39999999999998</v>
      </c>
      <c r="O25" s="155">
        <f>N25/COUNTIF(B25:M25,"&lt;&gt;0")</f>
        <v>25.066666666666663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3583.38</v>
      </c>
      <c r="C28" s="80">
        <f>VLOOKUP($A$2,'[1]LMU Other'!$A$2:$Z$36,24,FALSE)</f>
        <v>6555.98</v>
      </c>
      <c r="D28" s="80">
        <f>VLOOKUP($A$2,'[3]LMU Other'!$A$2:$Z$36,24,FALSE)</f>
        <v>10731.161</v>
      </c>
      <c r="E28" s="80">
        <f>VLOOKUP($A$2,'[4]LMU Other'!$A$2:$Z$36,24,FALSE)</f>
        <v>17339.081999999999</v>
      </c>
      <c r="F28" s="80">
        <f>VLOOKUP($A$2,'[5]LMU Other'!$A$2:$Z$36,24,FALSE)</f>
        <v>21620.46</v>
      </c>
      <c r="G28" s="80">
        <f>VLOOKUP($A$2,'[6]LMU Other'!$A$2:$Z$36,24,FALSE)</f>
        <v>24531.93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84361.993000000002</v>
      </c>
      <c r="O28" s="54">
        <f>N28/$N$5</f>
        <v>14060.332166666667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270.89999999999998</v>
      </c>
      <c r="D29" s="80">
        <f>VLOOKUP($A$2,'[3]LC Invoice'!$A$2:$S$34,9,FALSE)</f>
        <v>447.3</v>
      </c>
      <c r="E29" s="80">
        <f>VLOOKUP($A$2,'[4]LC Invoice'!$A$2:$P$34,9,FALSE)</f>
        <v>766.5</v>
      </c>
      <c r="F29" s="80">
        <f>VLOOKUP($A$2,'[5]LC Invoice'!$A$2:$P$34,9,FALSE)</f>
        <v>870.1</v>
      </c>
      <c r="G29" s="80">
        <f>VLOOKUP($A$2,'[6]LC Invoice'!$A$2:$P$34,9,FALSE)</f>
        <v>984.2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3508.3999999999996</v>
      </c>
      <c r="O29" s="81">
        <f>N29/$N$5</f>
        <v>584.73333333333323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25.41</v>
      </c>
      <c r="O36" s="88">
        <f>N36/$N$5</f>
        <v>4.2350000000000003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5116.58</v>
      </c>
      <c r="C39" s="94">
        <f t="shared" ref="C39:I39" si="9">C11+C28</f>
        <v>9371.8799999999992</v>
      </c>
      <c r="D39" s="94">
        <f t="shared" si="9"/>
        <v>15300.960999999999</v>
      </c>
      <c r="E39" s="94">
        <f t="shared" si="9"/>
        <v>24648.381999999998</v>
      </c>
      <c r="F39" s="94">
        <f t="shared" si="9"/>
        <v>30727.26</v>
      </c>
      <c r="G39" s="94">
        <f t="shared" si="9"/>
        <v>34137.93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119302.99299999999</v>
      </c>
      <c r="O39" s="110">
        <f>N39/$N$5</f>
        <v>19883.832166666663</v>
      </c>
    </row>
    <row r="40" spans="1:15" s="58" customFormat="1" x14ac:dyDescent="0.2">
      <c r="A40" s="56" t="s">
        <v>91</v>
      </c>
      <c r="B40" s="94">
        <f>B28+B29</f>
        <v>3752.78</v>
      </c>
      <c r="C40" s="94">
        <f t="shared" ref="C40:M40" si="10">C28+C29</f>
        <v>6826.8799999999992</v>
      </c>
      <c r="D40" s="94">
        <f t="shared" si="10"/>
        <v>11178.460999999999</v>
      </c>
      <c r="E40" s="94">
        <f t="shared" si="10"/>
        <v>18105.581999999999</v>
      </c>
      <c r="F40" s="94">
        <f t="shared" si="10"/>
        <v>22490.559999999998</v>
      </c>
      <c r="G40" s="94">
        <f t="shared" si="10"/>
        <v>25516.13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87870.392999999996</v>
      </c>
      <c r="O40" s="110">
        <f>N40/$N$5</f>
        <v>14645.065499999999</v>
      </c>
    </row>
    <row r="41" spans="1:15" s="58" customFormat="1" x14ac:dyDescent="0.2">
      <c r="A41" s="56" t="s">
        <v>92</v>
      </c>
      <c r="B41" s="94">
        <f t="shared" ref="B41:M41" si="11">SUM(B28:B31)</f>
        <v>3752.78</v>
      </c>
      <c r="C41" s="94">
        <f t="shared" si="11"/>
        <v>6826.8799999999992</v>
      </c>
      <c r="D41" s="94">
        <f t="shared" si="11"/>
        <v>11178.460999999999</v>
      </c>
      <c r="E41" s="94">
        <f t="shared" si="11"/>
        <v>18105.581999999999</v>
      </c>
      <c r="F41" s="94">
        <f t="shared" si="11"/>
        <v>22490.559999999998</v>
      </c>
      <c r="G41" s="94">
        <f t="shared" si="11"/>
        <v>25516.13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87870.392999999996</v>
      </c>
      <c r="O41" s="110">
        <f>N41/$N$5</f>
        <v>14645.065499999999</v>
      </c>
    </row>
    <row r="42" spans="1:15" s="95" customFormat="1" x14ac:dyDescent="0.2">
      <c r="A42" s="56" t="s">
        <v>93</v>
      </c>
      <c r="B42" s="94">
        <f t="shared" ref="B42:I42" si="12">SUM(B28:B32)</f>
        <v>3752.78</v>
      </c>
      <c r="C42" s="94">
        <f t="shared" si="12"/>
        <v>6826.8799999999992</v>
      </c>
      <c r="D42" s="94">
        <f t="shared" si="12"/>
        <v>11178.460999999999</v>
      </c>
      <c r="E42" s="94">
        <f>SUM(E28:E32)</f>
        <v>18105.581999999999</v>
      </c>
      <c r="F42" s="94">
        <f t="shared" si="12"/>
        <v>22490.559999999998</v>
      </c>
      <c r="G42" s="94">
        <f t="shared" si="12"/>
        <v>25516.13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87870.392999999996</v>
      </c>
      <c r="O42" s="110">
        <f>N42/$N$5</f>
        <v>14645.065499999999</v>
      </c>
    </row>
    <row r="43" spans="1:15" s="58" customFormat="1" x14ac:dyDescent="0.2">
      <c r="A43" s="96" t="s">
        <v>94</v>
      </c>
      <c r="B43" s="97">
        <f t="shared" ref="B43:I43" si="13">B42-B36</f>
        <v>3727.3700000000003</v>
      </c>
      <c r="C43" s="97">
        <f>C42-C36</f>
        <v>6826.8799999999992</v>
      </c>
      <c r="D43" s="97">
        <f t="shared" si="13"/>
        <v>11178.460999999999</v>
      </c>
      <c r="E43" s="97">
        <f>E42-E36</f>
        <v>18105.581999999999</v>
      </c>
      <c r="F43" s="97">
        <f t="shared" si="13"/>
        <v>22490.559999999998</v>
      </c>
      <c r="G43" s="97">
        <f t="shared" si="13"/>
        <v>25516.13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87844.982999999993</v>
      </c>
      <c r="O43" s="111">
        <f>N43/$N$5</f>
        <v>14640.830499999998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12.823508771929824</v>
      </c>
      <c r="C46" s="94">
        <f t="shared" si="14"/>
        <v>12.562841823056299</v>
      </c>
      <c r="D46" s="94">
        <f t="shared" si="14"/>
        <v>13.167780550774527</v>
      </c>
      <c r="E46" s="94">
        <f t="shared" si="14"/>
        <v>13.000201476793247</v>
      </c>
      <c r="F46" s="94">
        <f t="shared" si="14"/>
        <v>13.204666953158572</v>
      </c>
      <c r="G46" s="94">
        <f t="shared" si="14"/>
        <v>13.119880860876249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13.064278690319753</v>
      </c>
      <c r="O46" s="108">
        <f t="shared" si="14"/>
        <v>13.064278690319753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8.9809022556390978</v>
      </c>
      <c r="C47" s="94">
        <f t="shared" si="15"/>
        <v>8.7881769436997317</v>
      </c>
      <c r="D47" s="94">
        <f t="shared" si="15"/>
        <v>9.2350783132530125</v>
      </c>
      <c r="E47" s="94">
        <f t="shared" si="15"/>
        <v>9.1450854430379742</v>
      </c>
      <c r="F47" s="94">
        <f t="shared" si="15"/>
        <v>9.2911302105715503</v>
      </c>
      <c r="G47" s="94">
        <f t="shared" si="15"/>
        <v>9.4281053036126057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9.2380631844064833</v>
      </c>
      <c r="O47" s="108">
        <f t="shared" si="15"/>
        <v>9.2380631844064833</v>
      </c>
    </row>
    <row r="48" spans="1:15" s="58" customFormat="1" x14ac:dyDescent="0.2">
      <c r="A48" s="56" t="s">
        <v>98</v>
      </c>
      <c r="B48" s="94">
        <f>IF(B$6=0,"",B40/B$15)</f>
        <v>9.4054636591478697</v>
      </c>
      <c r="C48" s="94">
        <f t="shared" ref="B48:O51" si="16">IF(C$6=0,"",C40/C$15)</f>
        <v>9.1513136729222513</v>
      </c>
      <c r="D48" s="94">
        <f t="shared" si="16"/>
        <v>9.620018072289156</v>
      </c>
      <c r="E48" s="94">
        <f t="shared" si="16"/>
        <v>9.5493575949367084</v>
      </c>
      <c r="F48" s="94">
        <f t="shared" si="16"/>
        <v>9.6650451224752896</v>
      </c>
      <c r="G48" s="94">
        <f t="shared" si="16"/>
        <v>9.8063528055342051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9.6222506570302233</v>
      </c>
      <c r="O48" s="108">
        <f t="shared" si="16"/>
        <v>9.6222506570302233</v>
      </c>
    </row>
    <row r="49" spans="1:15" s="58" customFormat="1" x14ac:dyDescent="0.2">
      <c r="A49" s="56" t="s">
        <v>99</v>
      </c>
      <c r="B49" s="94">
        <f t="shared" si="16"/>
        <v>9.4054636591478697</v>
      </c>
      <c r="C49" s="94">
        <f t="shared" si="16"/>
        <v>9.1513136729222513</v>
      </c>
      <c r="D49" s="94">
        <f t="shared" si="16"/>
        <v>9.620018072289156</v>
      </c>
      <c r="E49" s="94">
        <f t="shared" si="16"/>
        <v>9.5493575949367084</v>
      </c>
      <c r="F49" s="94">
        <f t="shared" si="16"/>
        <v>9.6650451224752896</v>
      </c>
      <c r="G49" s="94">
        <f t="shared" si="16"/>
        <v>9.8063528055342051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9.6222506570302233</v>
      </c>
      <c r="O49" s="108">
        <f t="shared" si="16"/>
        <v>9.6222506570302233</v>
      </c>
    </row>
    <row r="50" spans="1:15" s="95" customFormat="1" x14ac:dyDescent="0.2">
      <c r="A50" s="56" t="s">
        <v>100</v>
      </c>
      <c r="B50" s="94">
        <f t="shared" si="16"/>
        <v>9.4054636591478697</v>
      </c>
      <c r="C50" s="94">
        <f t="shared" si="16"/>
        <v>9.1513136729222513</v>
      </c>
      <c r="D50" s="94">
        <f t="shared" si="16"/>
        <v>9.620018072289156</v>
      </c>
      <c r="E50" s="94">
        <f t="shared" si="16"/>
        <v>9.5493575949367084</v>
      </c>
      <c r="F50" s="94">
        <f t="shared" si="16"/>
        <v>9.6650451224752896</v>
      </c>
      <c r="G50" s="94">
        <f t="shared" si="16"/>
        <v>9.8063528055342051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9.6222506570302233</v>
      </c>
      <c r="O50" s="108">
        <f t="shared" si="16"/>
        <v>9.6222506570302233</v>
      </c>
    </row>
    <row r="51" spans="1:15" s="58" customFormat="1" x14ac:dyDescent="0.2">
      <c r="A51" s="96" t="s">
        <v>94</v>
      </c>
      <c r="B51" s="97">
        <f t="shared" si="16"/>
        <v>9.3417794486215548</v>
      </c>
      <c r="C51" s="97">
        <f t="shared" si="16"/>
        <v>9.1513136729222513</v>
      </c>
      <c r="D51" s="97">
        <f t="shared" si="16"/>
        <v>9.620018072289156</v>
      </c>
      <c r="E51" s="97">
        <f t="shared" si="16"/>
        <v>9.5493575949367084</v>
      </c>
      <c r="F51" s="97">
        <f t="shared" si="16"/>
        <v>9.6650451224752896</v>
      </c>
      <c r="G51" s="97">
        <f t="shared" si="16"/>
        <v>9.8063528055342051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9.6194681340341646</v>
      </c>
      <c r="O51" s="97">
        <f t="shared" si="16"/>
        <v>9.6194681340341646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A1:O94"/>
  <sheetViews>
    <sheetView showGridLines="0" zoomScaleNormal="100" workbookViewId="0">
      <pane xSplit="1" ySplit="3" topLeftCell="B7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2616</v>
      </c>
      <c r="C6" s="125">
        <f>VLOOKUP($A$2,'[1]Taxicard Members'!$A$3:$C$35,3,FALSE)</f>
        <v>2611</v>
      </c>
      <c r="D6" s="125">
        <f>VLOOKUP($A$2,'[3]Taxicard Members'!$A$3:$C$35,3,FALSE)</f>
        <v>2611</v>
      </c>
      <c r="E6" s="125">
        <f>VLOOKUP($A$2,'[4]Taxicard Members'!$A$3:$C$35,3,FALSE)</f>
        <v>2626</v>
      </c>
      <c r="F6" s="125">
        <f>VLOOKUP($A$2,'[5]Taxicard Members'!$A$3:$C$35,3,FALSE)</f>
        <v>2513</v>
      </c>
      <c r="G6" s="125">
        <f>VLOOKUP($A$2,'[6]Taxicard Members'!$A$3:$C$35,3,FALSE)</f>
        <v>2525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15502</v>
      </c>
      <c r="O6" s="48">
        <f>N6/$N$5</f>
        <v>2583.6666666666665</v>
      </c>
    </row>
    <row r="7" spans="1:15" x14ac:dyDescent="0.2">
      <c r="A7" s="49" t="s">
        <v>68</v>
      </c>
      <c r="B7" s="50">
        <f>VLOOKUP($A$2,'[2]LMU Other'!$A$2:$Z$36,26,FALSE)</f>
        <v>179</v>
      </c>
      <c r="C7" s="50">
        <f>VLOOKUP($A$2,'[1]LMU Other'!$A$2:$Z$36,26,FALSE)</f>
        <v>226</v>
      </c>
      <c r="D7" s="50">
        <f>VLOOKUP($A$2,'[3]LMU Other'!$A$2:$Z$36,26,FALSE)</f>
        <v>345</v>
      </c>
      <c r="E7" s="50">
        <f>VLOOKUP($A$2,'[4]LMU Other'!$A$2:$Z$36,26,FALSE)</f>
        <v>463</v>
      </c>
      <c r="F7" s="50">
        <f>VLOOKUP($A$2,'[5]LMU Other'!$A$2:$Z$36,26,FALSE)</f>
        <v>547</v>
      </c>
      <c r="G7" s="50">
        <f>VLOOKUP($A$2,'[6]LMU Other'!$A$2:$Z$36,26,FALSE)</f>
        <v>583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2343</v>
      </c>
      <c r="O7" s="48">
        <f>N7/$N$5</f>
        <v>390.5</v>
      </c>
    </row>
    <row r="8" spans="1:15" s="11" customFormat="1" x14ac:dyDescent="0.2">
      <c r="A8" s="49" t="s">
        <v>69</v>
      </c>
      <c r="B8" s="36">
        <f t="shared" ref="B8:M8" si="1">IF(B6=0,"",B7/B6)</f>
        <v>6.842507645259939E-2</v>
      </c>
      <c r="C8" s="36">
        <f t="shared" si="1"/>
        <v>8.6556874760628108E-2</v>
      </c>
      <c r="D8" s="36">
        <f t="shared" si="1"/>
        <v>0.13213328226733054</v>
      </c>
      <c r="E8" s="36">
        <f t="shared" si="1"/>
        <v>0.17631378522467631</v>
      </c>
      <c r="F8" s="36">
        <f t="shared" si="1"/>
        <v>0.21766812574612018</v>
      </c>
      <c r="G8" s="36">
        <f t="shared" si="1"/>
        <v>0.2308910891089109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0.15114178815636692</v>
      </c>
      <c r="O8" s="37">
        <f>IF(O6="","",O7/O6)</f>
        <v>0.15114178815636692</v>
      </c>
    </row>
    <row r="9" spans="1:15" x14ac:dyDescent="0.2">
      <c r="A9" s="49" t="s">
        <v>70</v>
      </c>
      <c r="B9" s="51">
        <f t="shared" ref="B9:O9" si="2">IF(B6=0,"",B15/B6)</f>
        <v>0.3191896024464832</v>
      </c>
      <c r="C9" s="51">
        <f t="shared" si="2"/>
        <v>0.44465721945614706</v>
      </c>
      <c r="D9" s="51">
        <f t="shared" si="2"/>
        <v>0.7993106089620835</v>
      </c>
      <c r="E9" s="51">
        <f t="shared" si="2"/>
        <v>1.1226199543031226</v>
      </c>
      <c r="F9" s="51">
        <f t="shared" si="2"/>
        <v>1.3334659769200159</v>
      </c>
      <c r="G9" s="51">
        <f t="shared" si="2"/>
        <v>1.3845544554455445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0.89523932395819894</v>
      </c>
      <c r="O9" s="52">
        <f t="shared" si="2"/>
        <v>0.89523932395819894</v>
      </c>
    </row>
    <row r="10" spans="1:15" x14ac:dyDescent="0.2">
      <c r="A10" s="49" t="s">
        <v>71</v>
      </c>
      <c r="B10" s="51">
        <f t="shared" ref="B10:O10" si="3">IF(B6=0,"",B15/B7)</f>
        <v>4.6648044692737427</v>
      </c>
      <c r="C10" s="51">
        <f t="shared" si="3"/>
        <v>5.1371681415929205</v>
      </c>
      <c r="D10" s="51">
        <f t="shared" si="3"/>
        <v>6.0492753623188404</v>
      </c>
      <c r="E10" s="51">
        <f t="shared" si="3"/>
        <v>6.3671706263498917</v>
      </c>
      <c r="F10" s="51">
        <f t="shared" si="3"/>
        <v>6.1261425959780622</v>
      </c>
      <c r="G10" s="51">
        <f t="shared" si="3"/>
        <v>5.9965694682675812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5.9231754161331622</v>
      </c>
      <c r="O10" s="52">
        <f t="shared" si="3"/>
        <v>5.9231754161331622</v>
      </c>
    </row>
    <row r="11" spans="1:15" s="55" customFormat="1" x14ac:dyDescent="0.2">
      <c r="A11" s="29" t="s">
        <v>72</v>
      </c>
      <c r="B11" s="53">
        <f>VLOOKUP($A$2,'[2]LMU Other'!$A$2:$Z$36,25,FALSE)</f>
        <v>2848.2</v>
      </c>
      <c r="C11" s="53">
        <f>VLOOKUP($A$2,'[1]LMU Other'!$A$2:$Z$36,25,FALSE)</f>
        <v>4373.3999999999996</v>
      </c>
      <c r="D11" s="53">
        <f>VLOOKUP($A$2,'[3]LMU Other'!$A$2:$Z$36,25,FALSE)</f>
        <v>7175.4</v>
      </c>
      <c r="E11" s="53">
        <f>VLOOKUP($A$2,'[4]LMU Other'!$A$2:$Z$36,25,FALSE)</f>
        <v>10417.200000000001</v>
      </c>
      <c r="F11" s="53">
        <f>VLOOKUP($A$2,'[5]LMU Other'!$A$2:$Z$36,25,FALSE)</f>
        <v>11438.7</v>
      </c>
      <c r="G11" s="53">
        <f>VLOOKUP($A$2,'[6]LMU Other'!$A$2:$Z$36,25,FALSE)</f>
        <v>12209.8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48462.7</v>
      </c>
      <c r="O11" s="81">
        <f>N11/$N$5</f>
        <v>8077.1166666666659</v>
      </c>
    </row>
    <row r="12" spans="1:15" s="58" customFormat="1" x14ac:dyDescent="0.2">
      <c r="A12" s="56" t="s">
        <v>73</v>
      </c>
      <c r="B12" s="57">
        <f t="shared" ref="B12:O12" si="4">IF(B6=0,"",B11/B15)</f>
        <v>3.4110179640718559</v>
      </c>
      <c r="C12" s="57">
        <f t="shared" si="4"/>
        <v>3.7669250645994827</v>
      </c>
      <c r="D12" s="57">
        <f t="shared" si="4"/>
        <v>3.4381408720651652</v>
      </c>
      <c r="E12" s="57">
        <f t="shared" si="4"/>
        <v>3.5336499321573953</v>
      </c>
      <c r="F12" s="57">
        <f t="shared" si="4"/>
        <v>3.4135183527305286</v>
      </c>
      <c r="G12" s="57">
        <f t="shared" si="4"/>
        <v>3.4925057208237984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3.4920521689004178</v>
      </c>
      <c r="O12" s="57">
        <f t="shared" si="4"/>
        <v>3.4920521689004178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835</v>
      </c>
      <c r="C15" s="47">
        <f>VLOOKUP($A$2,'[1]LC Invoice'!$A$2:$Q$34,4,FALSE)</f>
        <v>1161</v>
      </c>
      <c r="D15" s="47">
        <f>VLOOKUP($A$2,'[3]LC Invoice'!$A$2:$S$34,4,FALSE)</f>
        <v>2087</v>
      </c>
      <c r="E15" s="47">
        <f>VLOOKUP($A$2,'[4]LC Invoice'!$A$2:$P$34,4,FALSE)</f>
        <v>2948</v>
      </c>
      <c r="F15" s="47">
        <f>VLOOKUP($A$2,'[5]LC Invoice'!$A$2:$P$34,4,FALSE)</f>
        <v>3351</v>
      </c>
      <c r="G15" s="47">
        <f>VLOOKUP($A$2,'[6]LC Invoice'!$A$2:$P$34,4,FALSE)</f>
        <v>3496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13878</v>
      </c>
      <c r="O15" s="48">
        <f>N15/$N$5</f>
        <v>2313</v>
      </c>
    </row>
    <row r="16" spans="1:15" s="66" customFormat="1" x14ac:dyDescent="0.2">
      <c r="A16" s="64" t="s">
        <v>76</v>
      </c>
      <c r="B16" s="65">
        <f>VLOOKUP($A$2,'[2]Wheelchair Trips'!$A$2:$E$34,3,FALSE)</f>
        <v>74</v>
      </c>
      <c r="C16" s="65">
        <f>VLOOKUP($A$2,'[1]Wheelchair Trips'!$A$2:$E$34,3,FALSE)</f>
        <v>99</v>
      </c>
      <c r="D16" s="65">
        <f>VLOOKUP($A$2,'[3]Wheelchair Trips'!$A$2:$E$34,3,FALSE)</f>
        <v>176</v>
      </c>
      <c r="E16" s="65">
        <f>VLOOKUP($A$2,'[4]Wheelchair Trips'!$A$2:$E$34,3,FALSE)</f>
        <v>253</v>
      </c>
      <c r="F16" s="65">
        <f>VLOOKUP($A$2,'[5]Wheelchair Trips'!$A$2:$E$34,3,FALSE)</f>
        <v>266</v>
      </c>
      <c r="G16" s="65">
        <f>VLOOKUP($A$2,'[6]Wheelchair Trips'!$A$2:$E$34,3,FALSE)</f>
        <v>364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1232</v>
      </c>
      <c r="O16" s="48">
        <f>N16/$N$5</f>
        <v>205.33333333333334</v>
      </c>
    </row>
    <row r="17" spans="1:15" s="11" customFormat="1" x14ac:dyDescent="0.2">
      <c r="A17" s="49" t="s">
        <v>77</v>
      </c>
      <c r="B17" s="67">
        <f t="shared" ref="B17:O17" si="5">IF(B6=0,"",B16/B15)</f>
        <v>8.862275449101796E-2</v>
      </c>
      <c r="C17" s="67">
        <f t="shared" si="5"/>
        <v>8.5271317829457363E-2</v>
      </c>
      <c r="D17" s="67">
        <f t="shared" si="5"/>
        <v>8.4331576425491134E-2</v>
      </c>
      <c r="E17" s="67">
        <f t="shared" si="5"/>
        <v>8.5820895522388058E-2</v>
      </c>
      <c r="F17" s="67">
        <f t="shared" si="5"/>
        <v>7.9379289764249475E-2</v>
      </c>
      <c r="G17" s="67">
        <f t="shared" si="5"/>
        <v>0.10411899313501144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8.877359850122496E-2</v>
      </c>
      <c r="O17" s="68">
        <f t="shared" si="5"/>
        <v>8.877359850122496E-2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28</v>
      </c>
      <c r="C21" s="73">
        <f>VLOOKUP($A$2,'[1]LC Invoice'!$A$2:$Q$34,7,FALSE)</f>
        <v>83</v>
      </c>
      <c r="D21" s="73">
        <f>VLOOKUP($A$2,'[3]LC Invoice'!$A$2:$S$34,7,FALSE)</f>
        <v>94</v>
      </c>
      <c r="E21" s="73">
        <f>VLOOKUP($A$2,'[4]LC Invoice'!$A$2:$P$34,7,FALSE)</f>
        <v>43</v>
      </c>
      <c r="F21" s="73">
        <f>VLOOKUP($A$2,'[5]LC Invoice'!$A$2:$P$34,7,FALSE)</f>
        <v>49</v>
      </c>
      <c r="G21" s="73">
        <f>VLOOKUP($A$2,'[6]LC Invoice'!$A$2:$P$34,7,FALSE)</f>
        <v>204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501</v>
      </c>
      <c r="O21" s="70">
        <f>N21/$N$5</f>
        <v>83.5</v>
      </c>
    </row>
    <row r="22" spans="1:15" s="75" customFormat="1" x14ac:dyDescent="0.2">
      <c r="A22" s="29" t="s">
        <v>81</v>
      </c>
      <c r="B22" s="74">
        <f>VLOOKUP($A$2,'[2]LC Invoice'!$A$2:$P$35,8,FALSE)</f>
        <v>142.5</v>
      </c>
      <c r="C22" s="74">
        <f>VLOOKUP($A$2,'[1]LC Invoice'!$A$2:$Q$35,8,FALSE)</f>
        <v>50.5</v>
      </c>
      <c r="D22" s="74">
        <f>VLOOKUP($A$2,'[3]LC Invoice'!$A$2:$S$35,8,FALSE)</f>
        <v>202</v>
      </c>
      <c r="E22" s="74">
        <f>VLOOKUP($A$2,'[4]LC Invoice'!$A$2:$P$35,8,FALSE)</f>
        <v>203.5</v>
      </c>
      <c r="F22" s="74">
        <f>VLOOKUP($A$2,'[5]LC Invoice'!$A$2:$P$35,8,FALSE)</f>
        <v>255</v>
      </c>
      <c r="G22" s="74">
        <f>VLOOKUP($A$2,'[6]LC Invoice'!$A$2:$P$35,8,FALSE)</f>
        <v>312.39999999999998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1165.9000000000001</v>
      </c>
      <c r="O22" s="54">
        <f>N22/$N$5</f>
        <v>194.31666666666669</v>
      </c>
    </row>
    <row r="23" spans="1:15" x14ac:dyDescent="0.2">
      <c r="A23" s="49" t="s">
        <v>82</v>
      </c>
      <c r="B23" s="67">
        <f t="shared" ref="B23:O23" si="6">IF(B6=0,"",B21/B15)</f>
        <v>3.3532934131736525E-2</v>
      </c>
      <c r="C23" s="67">
        <f t="shared" si="6"/>
        <v>7.14900947459087E-2</v>
      </c>
      <c r="D23" s="67">
        <f t="shared" si="6"/>
        <v>4.5040728318160035E-2</v>
      </c>
      <c r="E23" s="67">
        <f t="shared" si="6"/>
        <v>1.4586160108548168E-2</v>
      </c>
      <c r="F23" s="67">
        <f t="shared" si="6"/>
        <v>1.4622500746045956E-2</v>
      </c>
      <c r="G23" s="67">
        <f t="shared" si="6"/>
        <v>5.8352402745995423E-2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3.6100302637267614E-2</v>
      </c>
      <c r="O23" s="68">
        <f t="shared" si="6"/>
        <v>3.6100302637267614E-2</v>
      </c>
    </row>
    <row r="24" spans="1:15" x14ac:dyDescent="0.2">
      <c r="A24" s="152" t="s">
        <v>190</v>
      </c>
      <c r="B24" s="125">
        <f>VLOOKUP($A$2,'[2]LC Invoice'!$A$2:$S$34,18,FALSE)</f>
        <v>101</v>
      </c>
      <c r="C24" s="125">
        <f>VLOOKUP($A$2,'[1]LC Invoice'!$A$2:$T$34,18,FALSE)</f>
        <v>359</v>
      </c>
      <c r="D24" s="125">
        <f>VLOOKUP($A$2,'[3]LC Invoice'!$A$2:$V$34,18,FALSE)</f>
        <v>13.170781025395303</v>
      </c>
      <c r="E24" s="125">
        <f>VLOOKUP($A$2,'[4]LC Invoice'!$A$2:$S$34,18,FALSE)</f>
        <v>13.852011533242875</v>
      </c>
      <c r="F24" s="125">
        <f>VLOOKUP($A$2,'[5]LC Invoice'!$A$2:$S$34,18,FALSE)</f>
        <v>13.777833303491496</v>
      </c>
      <c r="G24" s="125">
        <f>VLOOKUP($A$2,'[6]LC Invoice'!$A$2:$S$34,18,FALSE)</f>
        <v>14.465838100686497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515.26646396281615</v>
      </c>
      <c r="O24" s="154">
        <f>N24/COUNTIF(B24:M24,"&lt;&gt;0")</f>
        <v>85.877743993802696</v>
      </c>
    </row>
    <row r="25" spans="1:15" x14ac:dyDescent="0.2">
      <c r="A25" s="152" t="s">
        <v>191</v>
      </c>
      <c r="B25" s="125">
        <f>VLOOKUP($A$2,'[2]LC Invoice'!$A$2:$S$34,19,FALSE)</f>
        <v>26.599999999999984</v>
      </c>
      <c r="C25" s="125">
        <f>VLOOKUP($A$2,'[1]LC Invoice'!$A$2:$T$34,19,FALSE)</f>
        <v>72</v>
      </c>
      <c r="D25" s="125">
        <f>VLOOKUP($A$2,'[3]LC Invoice'!$A$2:$V$34,19,FALSE)</f>
        <v>24.499999999999986</v>
      </c>
      <c r="E25" s="125">
        <f>VLOOKUP($A$2,'[4]LC Invoice'!$A$2:$S$34,19,FALSE)</f>
        <v>50.400000000000055</v>
      </c>
      <c r="F25" s="125">
        <f>VLOOKUP($A$2,'[5]LC Invoice'!$A$2:$S$34,19,FALSE)</f>
        <v>56.700000000000081</v>
      </c>
      <c r="G25" s="125">
        <f>VLOOKUP($A$2,'[6]LC Invoice'!$A$2:$S$34,19,FALSE)</f>
        <v>74.200000000000145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304.40000000000026</v>
      </c>
      <c r="O25" s="155">
        <f>N25/COUNTIF(B25:M25,"&lt;&gt;0")</f>
        <v>50.733333333333377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8012.22</v>
      </c>
      <c r="C28" s="80">
        <f>VLOOKUP($A$2,'[1]LMU Other'!$A$2:$Z$36,24,FALSE)</f>
        <v>11309</v>
      </c>
      <c r="D28" s="80">
        <f>VLOOKUP($A$2,'[3]LMU Other'!$A$2:$Z$36,24,FALSE)</f>
        <v>19482.52</v>
      </c>
      <c r="E28" s="80">
        <f>VLOOKUP($A$2,'[4]LMU Other'!$A$2:$Z$36,24,FALSE)</f>
        <v>29183.73</v>
      </c>
      <c r="F28" s="80">
        <f>VLOOKUP($A$2,'[5]LMU Other'!$A$2:$Z$36,24,FALSE)</f>
        <v>33307.719400000002</v>
      </c>
      <c r="G28" s="80">
        <f>VLOOKUP($A$2,'[6]LMU Other'!$A$2:$Z$36,24,FALSE)</f>
        <v>36927.769999999997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138222.95939999999</v>
      </c>
      <c r="O28" s="54">
        <f>N28/$N$5</f>
        <v>23037.159899999999</v>
      </c>
    </row>
    <row r="29" spans="1:15" s="75" customFormat="1" x14ac:dyDescent="0.2">
      <c r="A29" s="29" t="s">
        <v>85</v>
      </c>
      <c r="B29" s="80">
        <f>VLOOKUP($A$2,'[2]LC Invoice'!$A$2:$P$34,9,FALSE)</f>
        <v>386.4</v>
      </c>
      <c r="C29" s="80">
        <f>VLOOKUP($A$2,'[1]LC Invoice'!$A$2:$Q$34,9,FALSE)</f>
        <v>501.9</v>
      </c>
      <c r="D29" s="80">
        <f>VLOOKUP($A$2,'[3]LC Invoice'!$A$2:$S$34,9,FALSE)</f>
        <v>829.5</v>
      </c>
      <c r="E29" s="80">
        <f>VLOOKUP($A$2,'[4]LC Invoice'!$A$2:$P$34,9,FALSE)</f>
        <v>1234.8</v>
      </c>
      <c r="F29" s="80">
        <f>VLOOKUP($A$2,'[5]LC Invoice'!$A$2:$P$34,9,FALSE)</f>
        <v>1423.1</v>
      </c>
      <c r="G29" s="80">
        <f>VLOOKUP($A$2,'[6]LC Invoice'!$A$2:$P$34,9,FALSE)</f>
        <v>1435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5810.7</v>
      </c>
      <c r="O29" s="81">
        <f>N29/$N$5</f>
        <v>968.44999999999993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75.284999999999997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75.284999999999997</v>
      </c>
      <c r="O36" s="88">
        <f>N36/$N$5</f>
        <v>12.547499999999999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10860.42</v>
      </c>
      <c r="C39" s="94">
        <f t="shared" ref="C39:I39" si="9">C11+C28</f>
        <v>15682.4</v>
      </c>
      <c r="D39" s="94">
        <f t="shared" si="9"/>
        <v>26657.919999999998</v>
      </c>
      <c r="E39" s="94">
        <f t="shared" si="9"/>
        <v>39600.93</v>
      </c>
      <c r="F39" s="94">
        <f t="shared" si="9"/>
        <v>44746.419399999999</v>
      </c>
      <c r="G39" s="94">
        <f t="shared" si="9"/>
        <v>49137.569999999992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186685.6594</v>
      </c>
      <c r="O39" s="110">
        <f>N39/$N$5</f>
        <v>31114.276566666667</v>
      </c>
    </row>
    <row r="40" spans="1:15" s="58" customFormat="1" x14ac:dyDescent="0.2">
      <c r="A40" s="56" t="s">
        <v>91</v>
      </c>
      <c r="B40" s="94">
        <f>B28+B29</f>
        <v>8398.6200000000008</v>
      </c>
      <c r="C40" s="94">
        <f t="shared" ref="C40:M40" si="10">C28+C29</f>
        <v>11810.9</v>
      </c>
      <c r="D40" s="94">
        <f t="shared" si="10"/>
        <v>20312.02</v>
      </c>
      <c r="E40" s="94">
        <f t="shared" si="10"/>
        <v>30418.53</v>
      </c>
      <c r="F40" s="94">
        <f t="shared" si="10"/>
        <v>34730.8194</v>
      </c>
      <c r="G40" s="94">
        <f t="shared" si="10"/>
        <v>38362.769999999997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144033.6594</v>
      </c>
      <c r="O40" s="110">
        <f>N40/$N$5</f>
        <v>24005.609899999999</v>
      </c>
    </row>
    <row r="41" spans="1:15" s="58" customFormat="1" x14ac:dyDescent="0.2">
      <c r="A41" s="56" t="s">
        <v>92</v>
      </c>
      <c r="B41" s="94">
        <f t="shared" ref="B41:M41" si="11">SUM(B28:B31)</f>
        <v>8398.6200000000008</v>
      </c>
      <c r="C41" s="94">
        <f t="shared" si="11"/>
        <v>11810.9</v>
      </c>
      <c r="D41" s="94">
        <f t="shared" si="11"/>
        <v>20312.02</v>
      </c>
      <c r="E41" s="94">
        <f t="shared" si="11"/>
        <v>30418.53</v>
      </c>
      <c r="F41" s="94">
        <f t="shared" si="11"/>
        <v>34730.8194</v>
      </c>
      <c r="G41" s="94">
        <f t="shared" si="11"/>
        <v>38362.769999999997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144033.6594</v>
      </c>
      <c r="O41" s="110">
        <f>N41/$N$5</f>
        <v>24005.609899999999</v>
      </c>
    </row>
    <row r="42" spans="1:15" s="95" customFormat="1" x14ac:dyDescent="0.2">
      <c r="A42" s="56" t="s">
        <v>93</v>
      </c>
      <c r="B42" s="94">
        <f t="shared" ref="B42:I42" si="12">SUM(B28:B32)</f>
        <v>8398.6200000000008</v>
      </c>
      <c r="C42" s="94">
        <f t="shared" si="12"/>
        <v>11810.9</v>
      </c>
      <c r="D42" s="94">
        <f t="shared" si="12"/>
        <v>20312.02</v>
      </c>
      <c r="E42" s="94">
        <f>SUM(E28:E32)</f>
        <v>30418.53</v>
      </c>
      <c r="F42" s="94">
        <f t="shared" si="12"/>
        <v>34730.8194</v>
      </c>
      <c r="G42" s="94">
        <f t="shared" si="12"/>
        <v>38362.769999999997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144033.6594</v>
      </c>
      <c r="O42" s="110">
        <f>N42/$N$5</f>
        <v>24005.609899999999</v>
      </c>
    </row>
    <row r="43" spans="1:15" s="58" customFormat="1" x14ac:dyDescent="0.2">
      <c r="A43" s="96" t="s">
        <v>94</v>
      </c>
      <c r="B43" s="97">
        <f t="shared" ref="B43:I43" si="13">B42-B36</f>
        <v>8398.6200000000008</v>
      </c>
      <c r="C43" s="97">
        <f>C42-C36</f>
        <v>11735.615</v>
      </c>
      <c r="D43" s="97">
        <f t="shared" si="13"/>
        <v>20312.02</v>
      </c>
      <c r="E43" s="97">
        <f>E42-E36</f>
        <v>30418.53</v>
      </c>
      <c r="F43" s="97">
        <f t="shared" si="13"/>
        <v>34730.8194</v>
      </c>
      <c r="G43" s="97">
        <f t="shared" si="13"/>
        <v>38362.769999999997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143958.3744</v>
      </c>
      <c r="O43" s="111">
        <f>N43/$N$5</f>
        <v>23993.062399999999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13.006491017964072</v>
      </c>
      <c r="C46" s="94">
        <f t="shared" si="14"/>
        <v>13.507665805340224</v>
      </c>
      <c r="D46" s="94">
        <f t="shared" si="14"/>
        <v>12.773320555821753</v>
      </c>
      <c r="E46" s="94">
        <f t="shared" si="14"/>
        <v>13.433151289009498</v>
      </c>
      <c r="F46" s="94">
        <f t="shared" si="14"/>
        <v>13.353154103252759</v>
      </c>
      <c r="G46" s="94">
        <f t="shared" si="14"/>
        <v>14.055368993135009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13.451913777201327</v>
      </c>
      <c r="O46" s="108">
        <f t="shared" si="14"/>
        <v>13.451913777201327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9.5954730538922153</v>
      </c>
      <c r="C47" s="94">
        <f t="shared" si="15"/>
        <v>9.7407407407407405</v>
      </c>
      <c r="D47" s="94">
        <f t="shared" si="15"/>
        <v>9.3351796837565892</v>
      </c>
      <c r="E47" s="94">
        <f t="shared" si="15"/>
        <v>9.8995013568521024</v>
      </c>
      <c r="F47" s="94">
        <f t="shared" si="15"/>
        <v>9.9396357505222319</v>
      </c>
      <c r="G47" s="94">
        <f t="shared" si="15"/>
        <v>10.562863272311212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9.9598616083009066</v>
      </c>
      <c r="O47" s="108">
        <f t="shared" si="15"/>
        <v>9.9598616083009066</v>
      </c>
    </row>
    <row r="48" spans="1:15" s="58" customFormat="1" x14ac:dyDescent="0.2">
      <c r="A48" s="56" t="s">
        <v>98</v>
      </c>
      <c r="B48" s="94">
        <f>IF(B$6=0,"",B40/B$15)</f>
        <v>10.058227544910181</v>
      </c>
      <c r="C48" s="94">
        <f t="shared" ref="B48:O51" si="16">IF(C$6=0,"",C40/C$15)</f>
        <v>10.173040482342808</v>
      </c>
      <c r="D48" s="94">
        <f t="shared" si="16"/>
        <v>9.7326401533301397</v>
      </c>
      <c r="E48" s="94">
        <f t="shared" si="16"/>
        <v>10.318361601085481</v>
      </c>
      <c r="F48" s="94">
        <f t="shared" si="16"/>
        <v>10.364314950760967</v>
      </c>
      <c r="G48" s="94">
        <f t="shared" si="16"/>
        <v>10.973332379862699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10.378560268050151</v>
      </c>
      <c r="O48" s="108">
        <f t="shared" si="16"/>
        <v>10.378560268050151</v>
      </c>
    </row>
    <row r="49" spans="1:15" s="58" customFormat="1" x14ac:dyDescent="0.2">
      <c r="A49" s="56" t="s">
        <v>99</v>
      </c>
      <c r="B49" s="94">
        <f t="shared" si="16"/>
        <v>10.058227544910181</v>
      </c>
      <c r="C49" s="94">
        <f t="shared" si="16"/>
        <v>10.173040482342808</v>
      </c>
      <c r="D49" s="94">
        <f t="shared" si="16"/>
        <v>9.7326401533301397</v>
      </c>
      <c r="E49" s="94">
        <f t="shared" si="16"/>
        <v>10.318361601085481</v>
      </c>
      <c r="F49" s="94">
        <f t="shared" si="16"/>
        <v>10.364314950760967</v>
      </c>
      <c r="G49" s="94">
        <f t="shared" si="16"/>
        <v>10.973332379862699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10.378560268050151</v>
      </c>
      <c r="O49" s="108">
        <f t="shared" si="16"/>
        <v>10.378560268050151</v>
      </c>
    </row>
    <row r="50" spans="1:15" s="95" customFormat="1" x14ac:dyDescent="0.2">
      <c r="A50" s="56" t="s">
        <v>100</v>
      </c>
      <c r="B50" s="94">
        <f t="shared" si="16"/>
        <v>10.058227544910181</v>
      </c>
      <c r="C50" s="94">
        <f t="shared" si="16"/>
        <v>10.173040482342808</v>
      </c>
      <c r="D50" s="94">
        <f t="shared" si="16"/>
        <v>9.7326401533301397</v>
      </c>
      <c r="E50" s="94">
        <f t="shared" si="16"/>
        <v>10.318361601085481</v>
      </c>
      <c r="F50" s="94">
        <f t="shared" si="16"/>
        <v>10.364314950760967</v>
      </c>
      <c r="G50" s="94">
        <f t="shared" si="16"/>
        <v>10.973332379862699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10.378560268050151</v>
      </c>
      <c r="O50" s="108">
        <f t="shared" si="16"/>
        <v>10.378560268050151</v>
      </c>
    </row>
    <row r="51" spans="1:15" s="58" customFormat="1" x14ac:dyDescent="0.2">
      <c r="A51" s="96" t="s">
        <v>94</v>
      </c>
      <c r="B51" s="97">
        <f t="shared" si="16"/>
        <v>10.058227544910181</v>
      </c>
      <c r="C51" s="97">
        <f t="shared" si="16"/>
        <v>10.108195521102498</v>
      </c>
      <c r="D51" s="97">
        <f t="shared" si="16"/>
        <v>9.7326401533301397</v>
      </c>
      <c r="E51" s="97">
        <f t="shared" si="16"/>
        <v>10.318361601085481</v>
      </c>
      <c r="F51" s="97">
        <f t="shared" si="16"/>
        <v>10.364314950760967</v>
      </c>
      <c r="G51" s="97">
        <f t="shared" si="16"/>
        <v>10.973332379862699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10.373135495028102</v>
      </c>
      <c r="O51" s="97">
        <f t="shared" si="16"/>
        <v>10.373135495028102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O94"/>
  <sheetViews>
    <sheetView showGridLines="0" zoomScaleNormal="100" workbookViewId="0">
      <pane xSplit="1" ySplit="3" topLeftCell="D48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1601</v>
      </c>
      <c r="C6" s="125">
        <f>VLOOKUP($A$2,'[1]Taxicard Members'!$A$3:$C$35,3,FALSE)</f>
        <v>1585</v>
      </c>
      <c r="D6" s="125">
        <f>VLOOKUP($A$2,'[3]Taxicard Members'!$A$3:$C$35,3,FALSE)</f>
        <v>1584</v>
      </c>
      <c r="E6" s="125">
        <f>VLOOKUP($A$2,'[4]Taxicard Members'!$A$3:$C$35,3,FALSE)</f>
        <v>1571</v>
      </c>
      <c r="F6" s="125">
        <f>VLOOKUP($A$2,'[5]Taxicard Members'!$A$3:$C$35,3,FALSE)</f>
        <v>1517</v>
      </c>
      <c r="G6" s="125">
        <f>VLOOKUP($A$2,'[6]Taxicard Members'!$A$3:$C$35,3,FALSE)</f>
        <v>1513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9371</v>
      </c>
      <c r="O6" s="48">
        <f>N6/$N$5</f>
        <v>1561.8333333333333</v>
      </c>
    </row>
    <row r="7" spans="1:15" x14ac:dyDescent="0.2">
      <c r="A7" s="49" t="s">
        <v>68</v>
      </c>
      <c r="B7" s="50">
        <f>VLOOKUP($A$2,'[2]LMU Other'!$A$2:$Z$36,26,FALSE)</f>
        <v>98</v>
      </c>
      <c r="C7" s="50">
        <f>VLOOKUP($A$2,'[1]LMU Other'!$A$2:$Z$36,26,FALSE)</f>
        <v>138</v>
      </c>
      <c r="D7" s="50">
        <f>VLOOKUP($A$2,'[3]LMU Other'!$A$2:$Z$36,26,FALSE)</f>
        <v>209</v>
      </c>
      <c r="E7" s="50">
        <f>VLOOKUP($A$2,'[4]LMU Other'!$A$2:$Z$36,26,FALSE)</f>
        <v>281</v>
      </c>
      <c r="F7" s="50">
        <f>VLOOKUP($A$2,'[5]LMU Other'!$A$2:$Z$36,26,FALSE)</f>
        <v>353</v>
      </c>
      <c r="G7" s="50">
        <f>VLOOKUP($A$2,'[6]LMU Other'!$A$2:$Z$36,26,FALSE)</f>
        <v>352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1431</v>
      </c>
      <c r="O7" s="48">
        <f>N7/$N$5</f>
        <v>238.5</v>
      </c>
    </row>
    <row r="8" spans="1:15" s="11" customFormat="1" x14ac:dyDescent="0.2">
      <c r="A8" s="49" t="s">
        <v>69</v>
      </c>
      <c r="B8" s="36">
        <f t="shared" ref="B8:M8" si="1">IF(B6=0,"",B7/B6)</f>
        <v>6.1211742660836975E-2</v>
      </c>
      <c r="C8" s="36">
        <f t="shared" si="1"/>
        <v>8.7066246056782329E-2</v>
      </c>
      <c r="D8" s="36">
        <f t="shared" si="1"/>
        <v>0.13194444444444445</v>
      </c>
      <c r="E8" s="36">
        <f t="shared" si="1"/>
        <v>0.17886696371737745</v>
      </c>
      <c r="F8" s="36">
        <f t="shared" si="1"/>
        <v>0.23269611074489124</v>
      </c>
      <c r="G8" s="36">
        <f t="shared" si="1"/>
        <v>0.232650363516193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0.15270515419912495</v>
      </c>
      <c r="O8" s="37">
        <f>IF(O6="","",O7/O6)</f>
        <v>0.15270515419912498</v>
      </c>
    </row>
    <row r="9" spans="1:15" x14ac:dyDescent="0.2">
      <c r="A9" s="49" t="s">
        <v>70</v>
      </c>
      <c r="B9" s="51">
        <f t="shared" ref="B9:O9" si="2">IF(B6=0,"",B15/B6)</f>
        <v>0.21736414740787008</v>
      </c>
      <c r="C9" s="51">
        <f t="shared" si="2"/>
        <v>0.37665615141955838</v>
      </c>
      <c r="D9" s="51">
        <f t="shared" si="2"/>
        <v>0.62689393939393945</v>
      </c>
      <c r="E9" s="51">
        <f t="shared" si="2"/>
        <v>1.0152768936982814</v>
      </c>
      <c r="F9" s="51">
        <f t="shared" si="2"/>
        <v>1.2834541858932103</v>
      </c>
      <c r="G9" s="51">
        <f t="shared" si="2"/>
        <v>1.2187706543291474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0.78156013232312449</v>
      </c>
      <c r="O9" s="52">
        <f t="shared" si="2"/>
        <v>0.7815601323231246</v>
      </c>
    </row>
    <row r="10" spans="1:15" x14ac:dyDescent="0.2">
      <c r="A10" s="49" t="s">
        <v>71</v>
      </c>
      <c r="B10" s="51">
        <f t="shared" ref="B10:O10" si="3">IF(B6=0,"",B15/B7)</f>
        <v>3.5510204081632653</v>
      </c>
      <c r="C10" s="51">
        <f t="shared" si="3"/>
        <v>4.3260869565217392</v>
      </c>
      <c r="D10" s="51">
        <f t="shared" si="3"/>
        <v>4.7511961722488039</v>
      </c>
      <c r="E10" s="51">
        <f t="shared" si="3"/>
        <v>5.6761565836298935</v>
      </c>
      <c r="F10" s="51">
        <f t="shared" si="3"/>
        <v>5.5155807365439093</v>
      </c>
      <c r="G10" s="51">
        <f t="shared" si="3"/>
        <v>5.2386363636363633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5.1180992313067781</v>
      </c>
      <c r="O10" s="52">
        <f t="shared" si="3"/>
        <v>5.118099231306779</v>
      </c>
    </row>
    <row r="11" spans="1:15" s="55" customFormat="1" x14ac:dyDescent="0.2">
      <c r="A11" s="29" t="s">
        <v>72</v>
      </c>
      <c r="B11" s="53">
        <f>VLOOKUP($A$2,'[2]LMU Other'!$A$2:$Z$36,25,FALSE)</f>
        <v>1129.9000000000001</v>
      </c>
      <c r="C11" s="53">
        <f>VLOOKUP($A$2,'[1]LMU Other'!$A$2:$Z$36,25,FALSE)</f>
        <v>1942.5</v>
      </c>
      <c r="D11" s="53">
        <f>VLOOKUP($A$2,'[3]LMU Other'!$A$2:$Z$36,25,FALSE)</f>
        <v>3300.9</v>
      </c>
      <c r="E11" s="53">
        <f>VLOOKUP($A$2,'[4]LMU Other'!$A$2:$Z$36,25,FALSE)</f>
        <v>5317.7</v>
      </c>
      <c r="F11" s="53">
        <f>VLOOKUP($A$2,'[5]LMU Other'!$A$2:$Z$36,25,FALSE)</f>
        <v>7051.8</v>
      </c>
      <c r="G11" s="53">
        <f>VLOOKUP($A$2,'[6]LMU Other'!$A$2:$Z$36,25,FALSE)</f>
        <v>6436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25178.799999999999</v>
      </c>
      <c r="O11" s="81">
        <f>N11/$N$5</f>
        <v>4196.4666666666662</v>
      </c>
    </row>
    <row r="12" spans="1:15" s="58" customFormat="1" x14ac:dyDescent="0.2">
      <c r="A12" s="56" t="s">
        <v>73</v>
      </c>
      <c r="B12" s="57">
        <f t="shared" ref="B12:O12" si="4">IF(B6=0,"",B11/B15)</f>
        <v>3.2468390804597704</v>
      </c>
      <c r="C12" s="57">
        <f t="shared" si="4"/>
        <v>3.2537688442211055</v>
      </c>
      <c r="D12" s="57">
        <f t="shared" si="4"/>
        <v>3.3241691842900303</v>
      </c>
      <c r="E12" s="57">
        <f t="shared" si="4"/>
        <v>3.3339811912225703</v>
      </c>
      <c r="F12" s="57">
        <f t="shared" si="4"/>
        <v>3.6218798151001543</v>
      </c>
      <c r="G12" s="57">
        <f t="shared" si="4"/>
        <v>3.4902386117136661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3.4378481703986892</v>
      </c>
      <c r="O12" s="57">
        <f t="shared" si="4"/>
        <v>3.4378481703986887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348</v>
      </c>
      <c r="C15" s="47">
        <f>VLOOKUP($A$2,'[1]LC Invoice'!$A$2:$Q$34,4,FALSE)</f>
        <v>597</v>
      </c>
      <c r="D15" s="47">
        <f>VLOOKUP($A$2,'[3]LC Invoice'!$A$2:$S$34,4,FALSE)</f>
        <v>993</v>
      </c>
      <c r="E15" s="47">
        <f>VLOOKUP($A$2,'[4]LC Invoice'!$A$2:$P$34,4,FALSE)</f>
        <v>1595</v>
      </c>
      <c r="F15" s="47">
        <f>VLOOKUP($A$2,'[5]LC Invoice'!$A$2:$P$34,4,FALSE)</f>
        <v>1947</v>
      </c>
      <c r="G15" s="47">
        <f>VLOOKUP($A$2,'[6]LC Invoice'!$A$2:$P$34,4,FALSE)</f>
        <v>1844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7324</v>
      </c>
      <c r="O15" s="48">
        <f>N15/$N$5</f>
        <v>1220.6666666666667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44</v>
      </c>
      <c r="D16" s="65">
        <f>VLOOKUP($A$2,'[3]Wheelchair Trips'!$A$2:$E$34,3,FALSE)</f>
        <v>75</v>
      </c>
      <c r="E16" s="65">
        <f>VLOOKUP($A$2,'[4]Wheelchair Trips'!$A$2:$E$34,3,FALSE)</f>
        <v>181</v>
      </c>
      <c r="F16" s="65">
        <f>VLOOKUP($A$2,'[5]Wheelchair Trips'!$A$2:$E$34,3,FALSE)</f>
        <v>247</v>
      </c>
      <c r="G16" s="65">
        <f>VLOOKUP($A$2,'[6]Wheelchair Trips'!$A$2:$E$34,3,FALSE)</f>
        <v>226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798</v>
      </c>
      <c r="O16" s="48">
        <f>N16/$N$5</f>
        <v>133</v>
      </c>
    </row>
    <row r="17" spans="1:15" s="11" customFormat="1" x14ac:dyDescent="0.2">
      <c r="A17" s="49" t="s">
        <v>77</v>
      </c>
      <c r="B17" s="67">
        <f t="shared" ref="B17:O17" si="5">IF(B6=0,"",B16/B15)</f>
        <v>7.183908045977011E-2</v>
      </c>
      <c r="C17" s="67">
        <f t="shared" si="5"/>
        <v>7.3701842546063656E-2</v>
      </c>
      <c r="D17" s="67">
        <f t="shared" si="5"/>
        <v>7.5528700906344406E-2</v>
      </c>
      <c r="E17" s="67">
        <f t="shared" si="5"/>
        <v>0.11347962382445141</v>
      </c>
      <c r="F17" s="67">
        <f t="shared" si="5"/>
        <v>0.12686183872624551</v>
      </c>
      <c r="G17" s="67">
        <f t="shared" si="5"/>
        <v>0.12255965292841649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0.10895685417804478</v>
      </c>
      <c r="O17" s="68">
        <f t="shared" si="5"/>
        <v>0.10895685417804478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14</v>
      </c>
      <c r="C21" s="73">
        <f>VLOOKUP($A$2,'[1]LC Invoice'!$A$2:$Q$34,7,FALSE)</f>
        <v>46</v>
      </c>
      <c r="D21" s="73">
        <f>VLOOKUP($A$2,'[3]LC Invoice'!$A$2:$S$34,7,FALSE)</f>
        <v>48</v>
      </c>
      <c r="E21" s="73">
        <f>VLOOKUP($A$2,'[4]LC Invoice'!$A$2:$P$34,7,FALSE)</f>
        <v>26</v>
      </c>
      <c r="F21" s="73">
        <f>VLOOKUP($A$2,'[5]LC Invoice'!$A$2:$P$34,7,FALSE)</f>
        <v>24</v>
      </c>
      <c r="G21" s="73">
        <f>VLOOKUP($A$2,'[6]LC Invoice'!$A$2:$P$34,7,FALSE)</f>
        <v>85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243</v>
      </c>
      <c r="O21" s="70">
        <f>N21/$N$5</f>
        <v>40.5</v>
      </c>
    </row>
    <row r="22" spans="1:15" s="75" customFormat="1" x14ac:dyDescent="0.2">
      <c r="A22" s="29" t="s">
        <v>81</v>
      </c>
      <c r="B22" s="74">
        <f>VLOOKUP($A$2,'[2]LC Invoice'!$A$2:$P$35,8,FALSE)</f>
        <v>63</v>
      </c>
      <c r="C22" s="74">
        <f>VLOOKUP($A$2,'[1]LC Invoice'!$A$2:$Q$35,8,FALSE)</f>
        <v>59</v>
      </c>
      <c r="D22" s="74">
        <f>VLOOKUP($A$2,'[3]LC Invoice'!$A$2:$S$35,8,FALSE)</f>
        <v>79</v>
      </c>
      <c r="E22" s="74">
        <f>VLOOKUP($A$2,'[4]LC Invoice'!$A$2:$P$35,8,FALSE)</f>
        <v>122</v>
      </c>
      <c r="F22" s="74">
        <f>VLOOKUP($A$2,'[5]LC Invoice'!$A$2:$P$35,8,FALSE)</f>
        <v>124.5</v>
      </c>
      <c r="G22" s="74">
        <f>VLOOKUP($A$2,'[6]LC Invoice'!$A$2:$P$35,8,FALSE)</f>
        <v>125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572.5</v>
      </c>
      <c r="O22" s="54">
        <f>N22/$N$5</f>
        <v>95.416666666666671</v>
      </c>
    </row>
    <row r="23" spans="1:15" x14ac:dyDescent="0.2">
      <c r="A23" s="49" t="s">
        <v>82</v>
      </c>
      <c r="B23" s="67">
        <f t="shared" ref="B23:O23" si="6">IF(B6=0,"",B21/B15)</f>
        <v>4.0229885057471264E-2</v>
      </c>
      <c r="C23" s="67">
        <f t="shared" si="6"/>
        <v>7.705192629815745E-2</v>
      </c>
      <c r="D23" s="67">
        <f t="shared" si="6"/>
        <v>4.8338368580060423E-2</v>
      </c>
      <c r="E23" s="67">
        <f t="shared" si="6"/>
        <v>1.6300940438871474E-2</v>
      </c>
      <c r="F23" s="67">
        <f t="shared" si="6"/>
        <v>1.2326656394453005E-2</v>
      </c>
      <c r="G23" s="67">
        <f t="shared" si="6"/>
        <v>4.6095444685466377E-2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3.317859093391589E-2</v>
      </c>
      <c r="O23" s="68">
        <f t="shared" si="6"/>
        <v>3.317859093391589E-2</v>
      </c>
    </row>
    <row r="24" spans="1:15" x14ac:dyDescent="0.2">
      <c r="A24" s="152" t="s">
        <v>190</v>
      </c>
      <c r="B24" s="125">
        <f>VLOOKUP($A$2,'[2]LC Invoice'!$A$2:$S$34,18,FALSE)</f>
        <v>35</v>
      </c>
      <c r="C24" s="125">
        <f>VLOOKUP($A$2,'[1]LC Invoice'!$A$2:$T$34,18,FALSE)</f>
        <v>165</v>
      </c>
      <c r="D24" s="125">
        <f>VLOOKUP($A$2,'[3]LC Invoice'!$A$2:$V$34,18,FALSE)</f>
        <v>12.85250755287009</v>
      </c>
      <c r="E24" s="125">
        <f>VLOOKUP($A$2,'[4]LC Invoice'!$A$2:$S$34,18,FALSE)</f>
        <v>13.019172413793102</v>
      </c>
      <c r="F24" s="125">
        <f>VLOOKUP($A$2,'[5]LC Invoice'!$A$2:$S$34,18,FALSE)</f>
        <v>13.620385208012326</v>
      </c>
      <c r="G24" s="125">
        <f>VLOOKUP($A$2,'[6]LC Invoice'!$A$2:$S$34,18,FALSE)</f>
        <v>13.903492407809111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253.39555758248463</v>
      </c>
      <c r="O24" s="154">
        <f>N24/COUNTIF(B24:M24,"&lt;&gt;0")</f>
        <v>42.232592930414107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34</v>
      </c>
      <c r="D25" s="125">
        <f>VLOOKUP($A$2,'[3]LC Invoice'!$A$2:$V$34,19,FALSE)</f>
        <v>14.699999999999994</v>
      </c>
      <c r="E25" s="125">
        <f>VLOOKUP($A$2,'[4]LC Invoice'!$A$2:$S$34,19,FALSE)</f>
        <v>13.299999999999995</v>
      </c>
      <c r="F25" s="125">
        <f>VLOOKUP($A$2,'[5]LC Invoice'!$A$2:$S$34,19,FALSE)</f>
        <v>26.599999999999984</v>
      </c>
      <c r="G25" s="125">
        <f>VLOOKUP($A$2,'[6]LC Invoice'!$A$2:$S$34,19,FALSE)</f>
        <v>25.199999999999985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124.29999999999995</v>
      </c>
      <c r="O25" s="155">
        <f>N25/COUNTIF(B25:M25,"&lt;&gt;0")</f>
        <v>20.716666666666658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3109.8</v>
      </c>
      <c r="C28" s="80">
        <f>VLOOKUP($A$2,'[1]LMU Other'!$A$2:$Z$36,24,FALSE)</f>
        <v>5292.96</v>
      </c>
      <c r="D28" s="80">
        <f>VLOOKUP($A$2,'[3]LMU Other'!$A$2:$Z$36,24,FALSE)</f>
        <v>9007.34</v>
      </c>
      <c r="E28" s="80">
        <f>VLOOKUP($A$2,'[4]LMU Other'!$A$2:$Z$36,24,FALSE)</f>
        <v>14724.08</v>
      </c>
      <c r="F28" s="80">
        <f>VLOOKUP($A$2,'[5]LMU Other'!$A$2:$Z$36,24,FALSE)</f>
        <v>18571.09</v>
      </c>
      <c r="G28" s="80">
        <f>VLOOKUP($A$2,'[6]LMU Other'!$A$2:$Z$36,24,FALSE)</f>
        <v>18364.84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69070.11</v>
      </c>
      <c r="O28" s="54">
        <f>N28/$N$5</f>
        <v>11511.684999999999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262.5</v>
      </c>
      <c r="D29" s="80">
        <f>VLOOKUP($A$2,'[3]LC Invoice'!$A$2:$S$34,9,FALSE)</f>
        <v>454.3</v>
      </c>
      <c r="E29" s="80">
        <f>VLOOKUP($A$2,'[4]LC Invoice'!$A$2:$P$34,9,FALSE)</f>
        <v>723.8</v>
      </c>
      <c r="F29" s="80">
        <f>VLOOKUP($A$2,'[5]LC Invoice'!$A$2:$P$34,9,FALSE)</f>
        <v>896</v>
      </c>
      <c r="G29" s="80">
        <f>VLOOKUP($A$2,'[6]LC Invoice'!$A$2:$P$34,9,FALSE)</f>
        <v>837.2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3343.8999999999996</v>
      </c>
      <c r="O29" s="81">
        <f>N29/$N$5</f>
        <v>557.31666666666661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10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4239.7000000000007</v>
      </c>
      <c r="C39" s="94">
        <f t="shared" ref="C39:I39" si="9">C11+C28</f>
        <v>7235.46</v>
      </c>
      <c r="D39" s="94">
        <f t="shared" si="9"/>
        <v>12308.24</v>
      </c>
      <c r="E39" s="94">
        <f t="shared" si="9"/>
        <v>20041.78</v>
      </c>
      <c r="F39" s="94">
        <f t="shared" si="9"/>
        <v>25622.89</v>
      </c>
      <c r="G39" s="94">
        <f t="shared" si="9"/>
        <v>24800.84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94248.91</v>
      </c>
      <c r="O39" s="110">
        <f>N39/$N$5</f>
        <v>15708.151666666667</v>
      </c>
    </row>
    <row r="40" spans="1:15" s="58" customFormat="1" x14ac:dyDescent="0.2">
      <c r="A40" s="56" t="s">
        <v>91</v>
      </c>
      <c r="B40" s="94">
        <f>B28+B29</f>
        <v>3279.9</v>
      </c>
      <c r="C40" s="94">
        <f t="shared" ref="C40:M40" si="10">C28+C29</f>
        <v>5555.46</v>
      </c>
      <c r="D40" s="94">
        <f t="shared" si="10"/>
        <v>9461.64</v>
      </c>
      <c r="E40" s="94">
        <f t="shared" si="10"/>
        <v>15447.88</v>
      </c>
      <c r="F40" s="94">
        <f t="shared" si="10"/>
        <v>19467.09</v>
      </c>
      <c r="G40" s="94">
        <f t="shared" si="10"/>
        <v>19202.04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72414.010000000009</v>
      </c>
      <c r="O40" s="110">
        <f>N40/$N$5</f>
        <v>12069.001666666669</v>
      </c>
    </row>
    <row r="41" spans="1:15" s="58" customFormat="1" x14ac:dyDescent="0.2">
      <c r="A41" s="56" t="s">
        <v>92</v>
      </c>
      <c r="B41" s="94">
        <f t="shared" ref="B41:M41" si="11">SUM(B28:B31)</f>
        <v>3279.9</v>
      </c>
      <c r="C41" s="94">
        <f t="shared" si="11"/>
        <v>5555.46</v>
      </c>
      <c r="D41" s="94">
        <f t="shared" si="11"/>
        <v>9461.64</v>
      </c>
      <c r="E41" s="94">
        <f t="shared" si="11"/>
        <v>15447.88</v>
      </c>
      <c r="F41" s="94">
        <f t="shared" si="11"/>
        <v>19467.09</v>
      </c>
      <c r="G41" s="94">
        <f t="shared" si="11"/>
        <v>19262.04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72474.010000000009</v>
      </c>
      <c r="O41" s="110">
        <f>N41/$N$5</f>
        <v>12079.001666666669</v>
      </c>
    </row>
    <row r="42" spans="1:15" s="95" customFormat="1" x14ac:dyDescent="0.2">
      <c r="A42" s="56" t="s">
        <v>93</v>
      </c>
      <c r="B42" s="94">
        <f t="shared" ref="B42:I42" si="12">SUM(B28:B32)</f>
        <v>3279.9</v>
      </c>
      <c r="C42" s="94">
        <f t="shared" si="12"/>
        <v>5555.46</v>
      </c>
      <c r="D42" s="94">
        <f t="shared" si="12"/>
        <v>9461.64</v>
      </c>
      <c r="E42" s="94">
        <f>SUM(E28:E32)</f>
        <v>15447.88</v>
      </c>
      <c r="F42" s="94">
        <f t="shared" si="12"/>
        <v>19467.09</v>
      </c>
      <c r="G42" s="94">
        <f t="shared" si="12"/>
        <v>19262.04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72474.010000000009</v>
      </c>
      <c r="O42" s="110">
        <f>N42/$N$5</f>
        <v>12079.001666666669</v>
      </c>
    </row>
    <row r="43" spans="1:15" s="58" customFormat="1" x14ac:dyDescent="0.2">
      <c r="A43" s="96" t="s">
        <v>94</v>
      </c>
      <c r="B43" s="97">
        <f t="shared" ref="B43:I43" si="13">B42-B36</f>
        <v>3279.9</v>
      </c>
      <c r="C43" s="97">
        <f>C42-C36</f>
        <v>5555.46</v>
      </c>
      <c r="D43" s="97">
        <f t="shared" si="13"/>
        <v>9461.64</v>
      </c>
      <c r="E43" s="97">
        <f>E42-E36</f>
        <v>15447.88</v>
      </c>
      <c r="F43" s="97">
        <f t="shared" si="13"/>
        <v>19467.09</v>
      </c>
      <c r="G43" s="97">
        <f t="shared" si="13"/>
        <v>19262.04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72474.010000000009</v>
      </c>
      <c r="O43" s="111">
        <f>N43/$N$5</f>
        <v>12079.001666666669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12.183045977011496</v>
      </c>
      <c r="C46" s="94">
        <f t="shared" si="14"/>
        <v>12.119698492462312</v>
      </c>
      <c r="D46" s="94">
        <f t="shared" si="14"/>
        <v>12.395005035246728</v>
      </c>
      <c r="E46" s="94">
        <f t="shared" si="14"/>
        <v>12.565379310344827</v>
      </c>
      <c r="F46" s="94">
        <f t="shared" si="14"/>
        <v>13.160190035952748</v>
      </c>
      <c r="G46" s="94">
        <f t="shared" si="14"/>
        <v>13.449479392624729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12.868502184598581</v>
      </c>
      <c r="O46" s="108">
        <f t="shared" si="14"/>
        <v>12.868502184598579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8.9362068965517238</v>
      </c>
      <c r="C47" s="94">
        <f t="shared" si="15"/>
        <v>8.865929648241206</v>
      </c>
      <c r="D47" s="94">
        <f t="shared" si="15"/>
        <v>9.0708358509566978</v>
      </c>
      <c r="E47" s="94">
        <f t="shared" si="15"/>
        <v>9.2313981191222574</v>
      </c>
      <c r="F47" s="94">
        <f t="shared" si="15"/>
        <v>9.5383102208525941</v>
      </c>
      <c r="G47" s="94">
        <f t="shared" si="15"/>
        <v>9.9592407809110632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9.4306540141998916</v>
      </c>
      <c r="O47" s="108">
        <f t="shared" si="15"/>
        <v>9.4306540141998898</v>
      </c>
    </row>
    <row r="48" spans="1:15" s="58" customFormat="1" x14ac:dyDescent="0.2">
      <c r="A48" s="56" t="s">
        <v>98</v>
      </c>
      <c r="B48" s="94">
        <f>IF(B$6=0,"",B40/B$15)</f>
        <v>9.4250000000000007</v>
      </c>
      <c r="C48" s="94">
        <f t="shared" ref="B48:O51" si="16">IF(C$6=0,"",C40/C$15)</f>
        <v>9.3056281407035168</v>
      </c>
      <c r="D48" s="94">
        <f t="shared" si="16"/>
        <v>9.5283383685800604</v>
      </c>
      <c r="E48" s="94">
        <f t="shared" si="16"/>
        <v>9.6851912225705323</v>
      </c>
      <c r="F48" s="94">
        <f t="shared" si="16"/>
        <v>9.9985053929121719</v>
      </c>
      <c r="G48" s="94">
        <f t="shared" si="16"/>
        <v>10.413253796095445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9.8872214636810494</v>
      </c>
      <c r="O48" s="108">
        <f t="shared" si="16"/>
        <v>9.8872214636810494</v>
      </c>
    </row>
    <row r="49" spans="1:15" s="58" customFormat="1" x14ac:dyDescent="0.2">
      <c r="A49" s="56" t="s">
        <v>99</v>
      </c>
      <c r="B49" s="94">
        <f t="shared" si="16"/>
        <v>9.4250000000000007</v>
      </c>
      <c r="C49" s="94">
        <f t="shared" si="16"/>
        <v>9.3056281407035168</v>
      </c>
      <c r="D49" s="94">
        <f t="shared" si="16"/>
        <v>9.5283383685800604</v>
      </c>
      <c r="E49" s="94">
        <f t="shared" si="16"/>
        <v>9.6851912225705323</v>
      </c>
      <c r="F49" s="94">
        <f t="shared" si="16"/>
        <v>9.9985053929121719</v>
      </c>
      <c r="G49" s="94">
        <f t="shared" si="16"/>
        <v>10.445791757049893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9.8954137083560916</v>
      </c>
      <c r="O49" s="108">
        <f t="shared" si="16"/>
        <v>9.8954137083560916</v>
      </c>
    </row>
    <row r="50" spans="1:15" s="95" customFormat="1" x14ac:dyDescent="0.2">
      <c r="A50" s="56" t="s">
        <v>100</v>
      </c>
      <c r="B50" s="94">
        <f t="shared" si="16"/>
        <v>9.4250000000000007</v>
      </c>
      <c r="C50" s="94">
        <f t="shared" si="16"/>
        <v>9.3056281407035168</v>
      </c>
      <c r="D50" s="94">
        <f t="shared" si="16"/>
        <v>9.5283383685800604</v>
      </c>
      <c r="E50" s="94">
        <f t="shared" si="16"/>
        <v>9.6851912225705323</v>
      </c>
      <c r="F50" s="94">
        <f t="shared" si="16"/>
        <v>9.9985053929121719</v>
      </c>
      <c r="G50" s="94">
        <f t="shared" si="16"/>
        <v>10.445791757049893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9.8954137083560916</v>
      </c>
      <c r="O50" s="108">
        <f t="shared" si="16"/>
        <v>9.8954137083560916</v>
      </c>
    </row>
    <row r="51" spans="1:15" s="58" customFormat="1" x14ac:dyDescent="0.2">
      <c r="A51" s="96" t="s">
        <v>94</v>
      </c>
      <c r="B51" s="97">
        <f t="shared" si="16"/>
        <v>9.4250000000000007</v>
      </c>
      <c r="C51" s="97">
        <f t="shared" si="16"/>
        <v>9.3056281407035168</v>
      </c>
      <c r="D51" s="97">
        <f t="shared" si="16"/>
        <v>9.5283383685800604</v>
      </c>
      <c r="E51" s="97">
        <f t="shared" si="16"/>
        <v>9.6851912225705323</v>
      </c>
      <c r="F51" s="97">
        <f t="shared" si="16"/>
        <v>9.9985053929121719</v>
      </c>
      <c r="G51" s="97">
        <f t="shared" si="16"/>
        <v>10.445791757049893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9.8954137083560916</v>
      </c>
      <c r="O51" s="97">
        <f t="shared" si="16"/>
        <v>9.8954137083560916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1" orientation="landscape" r:id="rId1"/>
  <headerFooter alignWithMargins="0"/>
  <colBreaks count="1" manualBreakCount="1">
    <brk id="7" max="1048575" man="1"/>
  </colBreaks>
  <ignoredErrors>
    <ignoredError sqref="P60:T63 P26:W32 P6:W23 P35:W59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2168</v>
      </c>
      <c r="C6" s="125">
        <f>VLOOKUP($A$2,'[1]Taxicard Members'!$A$3:$C$35,3,FALSE)</f>
        <v>2162</v>
      </c>
      <c r="D6" s="125">
        <f>VLOOKUP($A$2,'[3]Taxicard Members'!$A$3:$C$35,3,FALSE)</f>
        <v>2165</v>
      </c>
      <c r="E6" s="125">
        <f>VLOOKUP($A$2,'[4]Taxicard Members'!$A$3:$C$35,3,FALSE)</f>
        <v>2169</v>
      </c>
      <c r="F6" s="125">
        <f>VLOOKUP($A$2,'[5]Taxicard Members'!$A$3:$C$35,3,FALSE)</f>
        <v>2078</v>
      </c>
      <c r="G6" s="125">
        <f>VLOOKUP($A$2,'[6]Taxicard Members'!$A$3:$C$35,3,FALSE)</f>
        <v>2086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12828</v>
      </c>
      <c r="O6" s="48">
        <f>N6/$N$5</f>
        <v>2138</v>
      </c>
    </row>
    <row r="7" spans="1:15" x14ac:dyDescent="0.2">
      <c r="A7" s="49" t="s">
        <v>68</v>
      </c>
      <c r="B7" s="50">
        <f>VLOOKUP($A$2,'[2]LMU Other'!$A$2:$Z$36,26,FALSE)</f>
        <v>185</v>
      </c>
      <c r="C7" s="50">
        <f>VLOOKUP($A$2,'[1]LMU Other'!$A$2:$Z$36,26,FALSE)</f>
        <v>221</v>
      </c>
      <c r="D7" s="50">
        <f>VLOOKUP($A$2,'[3]LMU Other'!$A$2:$Z$36,26,FALSE)</f>
        <v>325</v>
      </c>
      <c r="E7" s="50">
        <f>VLOOKUP($A$2,'[4]LMU Other'!$A$2:$Z$36,26,FALSE)</f>
        <v>437</v>
      </c>
      <c r="F7" s="50">
        <f>VLOOKUP($A$2,'[5]LMU Other'!$A$2:$Z$36,26,FALSE)</f>
        <v>495</v>
      </c>
      <c r="G7" s="50">
        <f>VLOOKUP($A$2,'[6]LMU Other'!$A$2:$Z$36,26,FALSE)</f>
        <v>527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2190</v>
      </c>
      <c r="O7" s="48">
        <f>N7/$N$5</f>
        <v>365</v>
      </c>
    </row>
    <row r="8" spans="1:15" s="11" customFormat="1" x14ac:dyDescent="0.2">
      <c r="A8" s="49" t="s">
        <v>69</v>
      </c>
      <c r="B8" s="36">
        <f t="shared" ref="B8:M8" si="1">IF(B6=0,"",B7/B6)</f>
        <v>8.5332103321033206E-2</v>
      </c>
      <c r="C8" s="36">
        <f t="shared" si="1"/>
        <v>0.10222016651248844</v>
      </c>
      <c r="D8" s="36">
        <f t="shared" si="1"/>
        <v>0.15011547344110854</v>
      </c>
      <c r="E8" s="36">
        <f t="shared" si="1"/>
        <v>0.20147533425541725</v>
      </c>
      <c r="F8" s="36">
        <f t="shared" si="1"/>
        <v>0.23820981713185754</v>
      </c>
      <c r="G8" s="36">
        <f t="shared" si="1"/>
        <v>0.25263662511984658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0.1707202993451824</v>
      </c>
      <c r="O8" s="37">
        <f>IF(O6="","",O7/O6)</f>
        <v>0.1707202993451824</v>
      </c>
    </row>
    <row r="9" spans="1:15" x14ac:dyDescent="0.2">
      <c r="A9" s="49" t="s">
        <v>70</v>
      </c>
      <c r="B9" s="51">
        <f t="shared" ref="B9:O9" si="2">IF(B6=0,"",B15/B6)</f>
        <v>0.33671586715867158</v>
      </c>
      <c r="C9" s="51">
        <f t="shared" si="2"/>
        <v>0.51480111008325624</v>
      </c>
      <c r="D9" s="51">
        <f t="shared" si="2"/>
        <v>0.81662817551963052</v>
      </c>
      <c r="E9" s="51">
        <f t="shared" si="2"/>
        <v>1.1705855232826188</v>
      </c>
      <c r="F9" s="51">
        <f t="shared" si="2"/>
        <v>1.4571703561116458</v>
      </c>
      <c r="G9" s="51">
        <f t="shared" si="2"/>
        <v>1.5057526366251199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0.9603211724352978</v>
      </c>
      <c r="O9" s="52">
        <f t="shared" si="2"/>
        <v>0.96032117243529769</v>
      </c>
    </row>
    <row r="10" spans="1:15" x14ac:dyDescent="0.2">
      <c r="A10" s="49" t="s">
        <v>71</v>
      </c>
      <c r="B10" s="51">
        <f t="shared" ref="B10:O10" si="3">IF(B6=0,"",B15/B7)</f>
        <v>3.9459459459459461</v>
      </c>
      <c r="C10" s="51">
        <f t="shared" si="3"/>
        <v>5.0361990950226243</v>
      </c>
      <c r="D10" s="51">
        <f t="shared" si="3"/>
        <v>5.44</v>
      </c>
      <c r="E10" s="51">
        <f t="shared" si="3"/>
        <v>5.8100686498855838</v>
      </c>
      <c r="F10" s="51">
        <f t="shared" si="3"/>
        <v>6.1171717171717175</v>
      </c>
      <c r="G10" s="51">
        <f t="shared" si="3"/>
        <v>5.9601518026565463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5.6251141552511417</v>
      </c>
      <c r="O10" s="52">
        <f t="shared" si="3"/>
        <v>5.6251141552511408</v>
      </c>
    </row>
    <row r="11" spans="1:15" s="55" customFormat="1" x14ac:dyDescent="0.2">
      <c r="A11" s="29" t="s">
        <v>72</v>
      </c>
      <c r="B11" s="53">
        <f>VLOOKUP($A$2,'[2]LMU Other'!$A$2:$Z$36,25,FALSE)</f>
        <v>2744.2</v>
      </c>
      <c r="C11" s="53">
        <f>VLOOKUP($A$2,'[1]LMU Other'!$A$2:$Z$36,25,FALSE)</f>
        <v>4045.6</v>
      </c>
      <c r="D11" s="53">
        <f>VLOOKUP($A$2,'[3]LMU Other'!$A$2:$Z$36,25,FALSE)</f>
        <v>6359.6</v>
      </c>
      <c r="E11" s="53">
        <f>VLOOKUP($A$2,'[4]LMU Other'!$A$2:$Z$36,25,FALSE)</f>
        <v>9288</v>
      </c>
      <c r="F11" s="53">
        <f>VLOOKUP($A$2,'[5]LMU Other'!$A$2:$Z$36,25,FALSE)</f>
        <v>11522.5</v>
      </c>
      <c r="G11" s="53">
        <f>VLOOKUP($A$2,'[6]LMU Other'!$A$2:$Z$36,25,FALSE)</f>
        <v>12015.1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45975</v>
      </c>
      <c r="O11" s="81">
        <f>N11/$N$5</f>
        <v>7662.5</v>
      </c>
    </row>
    <row r="12" spans="1:15" s="58" customFormat="1" x14ac:dyDescent="0.2">
      <c r="A12" s="56" t="s">
        <v>73</v>
      </c>
      <c r="B12" s="57">
        <f t="shared" ref="B12:O12" si="4">IF(B6=0,"",B11/B15)</f>
        <v>3.7591780821917804</v>
      </c>
      <c r="C12" s="57">
        <f t="shared" si="4"/>
        <v>3.634860736747529</v>
      </c>
      <c r="D12" s="57">
        <f t="shared" si="4"/>
        <v>3.5970588235294119</v>
      </c>
      <c r="E12" s="57">
        <f t="shared" si="4"/>
        <v>3.6581331232768806</v>
      </c>
      <c r="F12" s="57">
        <f t="shared" si="4"/>
        <v>3.805317040951123</v>
      </c>
      <c r="G12" s="57">
        <f t="shared" si="4"/>
        <v>3.8252467367080549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3.7320399383066807</v>
      </c>
      <c r="O12" s="57">
        <f t="shared" si="4"/>
        <v>3.7320399383066811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730</v>
      </c>
      <c r="C15" s="47">
        <f>VLOOKUP($A$2,'[1]LC Invoice'!$A$2:$Q$34,4,FALSE)</f>
        <v>1113</v>
      </c>
      <c r="D15" s="47">
        <f>VLOOKUP($A$2,'[3]LC Invoice'!$A$2:$S$34,4,FALSE)</f>
        <v>1768</v>
      </c>
      <c r="E15" s="47">
        <f>VLOOKUP($A$2,'[4]LC Invoice'!$A$2:$P$34,4,FALSE)</f>
        <v>2539</v>
      </c>
      <c r="F15" s="47">
        <f>VLOOKUP($A$2,'[5]LC Invoice'!$A$2:$P$34,4,FALSE)</f>
        <v>3028</v>
      </c>
      <c r="G15" s="47">
        <f>VLOOKUP($A$2,'[6]LC Invoice'!$A$2:$P$34,4,FALSE)</f>
        <v>3141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12319</v>
      </c>
      <c r="O15" s="48">
        <f>N15/$N$5</f>
        <v>2053.1666666666665</v>
      </c>
    </row>
    <row r="16" spans="1:15" s="66" customFormat="1" x14ac:dyDescent="0.2">
      <c r="A16" s="64" t="s">
        <v>76</v>
      </c>
      <c r="B16" s="65">
        <f>VLOOKUP($A$2,'[2]Wheelchair Trips'!$A$2:$E$34,3,FALSE)</f>
        <v>43</v>
      </c>
      <c r="C16" s="65">
        <f>VLOOKUP($A$2,'[1]Wheelchair Trips'!$A$2:$E$34,3,FALSE)</f>
        <v>77</v>
      </c>
      <c r="D16" s="65">
        <f>VLOOKUP($A$2,'[3]Wheelchair Trips'!$A$2:$E$34,3,FALSE)</f>
        <v>125</v>
      </c>
      <c r="E16" s="65">
        <f>VLOOKUP($A$2,'[4]Wheelchair Trips'!$A$2:$E$34,3,FALSE)</f>
        <v>175</v>
      </c>
      <c r="F16" s="65">
        <f>VLOOKUP($A$2,'[5]Wheelchair Trips'!$A$2:$E$34,3,FALSE)</f>
        <v>240</v>
      </c>
      <c r="G16" s="65">
        <f>VLOOKUP($A$2,'[6]Wheelchair Trips'!$A$2:$E$34,3,FALSE)</f>
        <v>238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898</v>
      </c>
      <c r="O16" s="48">
        <f>N16/$N$5</f>
        <v>149.66666666666666</v>
      </c>
    </row>
    <row r="17" spans="1:15" s="11" customFormat="1" x14ac:dyDescent="0.2">
      <c r="A17" s="49" t="s">
        <v>77</v>
      </c>
      <c r="B17" s="67">
        <f t="shared" ref="B17:O17" si="5">IF(B6=0,"",B16/B15)</f>
        <v>5.8904109589041097E-2</v>
      </c>
      <c r="C17" s="67">
        <f t="shared" si="5"/>
        <v>6.9182389937106917E-2</v>
      </c>
      <c r="D17" s="67">
        <f t="shared" si="5"/>
        <v>7.0701357466063347E-2</v>
      </c>
      <c r="E17" s="67">
        <f t="shared" si="5"/>
        <v>6.8924773532886965E-2</v>
      </c>
      <c r="F17" s="67">
        <f t="shared" si="5"/>
        <v>7.9260237780713338E-2</v>
      </c>
      <c r="G17" s="67">
        <f t="shared" si="5"/>
        <v>7.577204711875199E-2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7.2895527234353441E-2</v>
      </c>
      <c r="O17" s="68">
        <f t="shared" si="5"/>
        <v>7.2895527234353441E-2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71</v>
      </c>
      <c r="D21" s="73">
        <f>VLOOKUP($A$2,'[3]LC Invoice'!$A$2:$S$34,7,FALSE)</f>
        <v>98</v>
      </c>
      <c r="E21" s="73">
        <f>VLOOKUP($A$2,'[4]LC Invoice'!$A$2:$P$34,7,FALSE)</f>
        <v>24</v>
      </c>
      <c r="F21" s="73">
        <f>VLOOKUP($A$2,'[5]LC Invoice'!$A$2:$P$34,7,FALSE)</f>
        <v>41</v>
      </c>
      <c r="G21" s="73">
        <f>VLOOKUP($A$2,'[6]LC Invoice'!$A$2:$P$34,7,FALSE)</f>
        <v>116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363</v>
      </c>
      <c r="O21" s="70">
        <f>N21/$N$5</f>
        <v>60.5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81</v>
      </c>
      <c r="D22" s="74">
        <f>VLOOKUP($A$2,'[3]LC Invoice'!$A$2:$S$35,8,FALSE)</f>
        <v>76.5</v>
      </c>
      <c r="E22" s="74">
        <f>VLOOKUP($A$2,'[4]LC Invoice'!$A$2:$P$35,8,FALSE)</f>
        <v>117.5</v>
      </c>
      <c r="F22" s="74">
        <f>VLOOKUP($A$2,'[5]LC Invoice'!$A$2:$P$35,8,FALSE)</f>
        <v>202</v>
      </c>
      <c r="G22" s="74">
        <f>VLOOKUP($A$2,'[6]LC Invoice'!$A$2:$P$35,8,FALSE)</f>
        <v>224.5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770</v>
      </c>
      <c r="O22" s="54">
        <f>N22/$N$5</f>
        <v>128.33333333333334</v>
      </c>
    </row>
    <row r="23" spans="1:15" x14ac:dyDescent="0.2">
      <c r="A23" s="49" t="s">
        <v>82</v>
      </c>
      <c r="B23" s="67">
        <f t="shared" ref="B23:O23" si="6">IF(B6=0,"",B21/B15)</f>
        <v>1.7808219178082191E-2</v>
      </c>
      <c r="C23" s="67">
        <f t="shared" si="6"/>
        <v>6.3791554357592095E-2</v>
      </c>
      <c r="D23" s="67">
        <f t="shared" si="6"/>
        <v>5.5429864253393663E-2</v>
      </c>
      <c r="E23" s="67">
        <f t="shared" si="6"/>
        <v>9.4525403702244975E-3</v>
      </c>
      <c r="F23" s="67">
        <f t="shared" si="6"/>
        <v>1.3540290620871863E-2</v>
      </c>
      <c r="G23" s="67">
        <f t="shared" si="6"/>
        <v>3.6930913721744667E-2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2.946667749005601E-2</v>
      </c>
      <c r="O23" s="68">
        <f t="shared" si="6"/>
        <v>2.9466677490056013E-2</v>
      </c>
    </row>
    <row r="24" spans="1:15" x14ac:dyDescent="0.2">
      <c r="A24" s="152" t="s">
        <v>190</v>
      </c>
      <c r="B24" s="125">
        <f>VLOOKUP($A$2,'[2]LC Invoice'!$A$2:$S$34,18,FALSE)</f>
        <v>75</v>
      </c>
      <c r="C24" s="125">
        <f>VLOOKUP($A$2,'[1]LC Invoice'!$A$2:$T$34,18,FALSE)</f>
        <v>327</v>
      </c>
      <c r="D24" s="125">
        <f>VLOOKUP($A$2,'[3]LC Invoice'!$A$2:$V$34,18,FALSE)</f>
        <v>13.32388009049774</v>
      </c>
      <c r="E24" s="125">
        <f>VLOOKUP($A$2,'[4]LC Invoice'!$A$2:$S$34,18,FALSE)</f>
        <v>13.577811736904293</v>
      </c>
      <c r="F24" s="125">
        <f>VLOOKUP($A$2,'[5]LC Invoice'!$A$2:$S$34,18,FALSE)</f>
        <v>13.950105680317041</v>
      </c>
      <c r="G24" s="125">
        <f>VLOOKUP($A$2,'[6]LC Invoice'!$A$2:$S$34,18,FALSE)</f>
        <v>14.132609996816299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456.9844075045354</v>
      </c>
      <c r="O24" s="154">
        <f>N24/COUNTIF(B24:M24,"&lt;&gt;0")</f>
        <v>76.164067917422571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53</v>
      </c>
      <c r="D25" s="125">
        <f>VLOOKUP($A$2,'[3]LC Invoice'!$A$2:$V$34,19,FALSE)</f>
        <v>24.499999999999986</v>
      </c>
      <c r="E25" s="125">
        <f>VLOOKUP($A$2,'[4]LC Invoice'!$A$2:$S$34,19,FALSE)</f>
        <v>37.1</v>
      </c>
      <c r="F25" s="125">
        <f>VLOOKUP($A$2,'[5]LC Invoice'!$A$2:$S$34,19,FALSE)</f>
        <v>44.10000000000003</v>
      </c>
      <c r="G25" s="125">
        <f>VLOOKUP($A$2,'[6]LC Invoice'!$A$2:$S$34,19,FALSE)</f>
        <v>39.900000000000013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214</v>
      </c>
      <c r="O25" s="155">
        <f>N25/COUNTIF(B25:M25,"&lt;&gt;0")</f>
        <v>35.666666666666664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6623.68</v>
      </c>
      <c r="C28" s="80">
        <f>VLOOKUP($A$2,'[1]LMU Other'!$A$2:$Z$36,24,FALSE)</f>
        <v>10225.86</v>
      </c>
      <c r="D28" s="80">
        <f>VLOOKUP($A$2,'[3]LMU Other'!$A$2:$Z$36,24,FALSE)</f>
        <v>16504.72</v>
      </c>
      <c r="E28" s="80">
        <f>VLOOKUP($A$2,'[4]LMU Other'!$A$2:$Z$36,24,FALSE)</f>
        <v>24192.763999999999</v>
      </c>
      <c r="F28" s="80">
        <f>VLOOKUP($A$2,'[5]LMU Other'!$A$2:$Z$36,24,FALSE)</f>
        <v>29513.02</v>
      </c>
      <c r="G28" s="80">
        <f>VLOOKUP($A$2,'[6]LMU Other'!$A$2:$Z$36,24,FALSE)</f>
        <v>31146.227999999999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118206.27200000001</v>
      </c>
      <c r="O28" s="54">
        <f>N28/$N$5</f>
        <v>19701.045333333335</v>
      </c>
    </row>
    <row r="29" spans="1:15" s="75" customFormat="1" x14ac:dyDescent="0.2">
      <c r="A29" s="29" t="s">
        <v>85</v>
      </c>
      <c r="B29" s="80">
        <f>VLOOKUP($A$2,'[2]LC Invoice'!$A$2:$P$34,9,FALSE)</f>
        <v>291.2</v>
      </c>
      <c r="C29" s="80">
        <f>VLOOKUP($A$2,'[1]LC Invoice'!$A$2:$Q$34,9,FALSE)</f>
        <v>425.6</v>
      </c>
      <c r="D29" s="80">
        <f>VLOOKUP($A$2,'[3]LC Invoice'!$A$2:$S$34,9,FALSE)</f>
        <v>692.3</v>
      </c>
      <c r="E29" s="80">
        <f>VLOOKUP($A$2,'[4]LC Invoice'!$A$2:$P$34,9,FALSE)</f>
        <v>993.3</v>
      </c>
      <c r="F29" s="80">
        <f>VLOOKUP($A$2,'[5]LC Invoice'!$A$2:$P$34,9,FALSE)</f>
        <v>1205.4000000000001</v>
      </c>
      <c r="G29" s="80">
        <f>VLOOKUP($A$2,'[6]LC Invoice'!$A$2:$P$34,9,FALSE)</f>
        <v>1229.2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4837</v>
      </c>
      <c r="O29" s="81">
        <f>N29/$N$5</f>
        <v>806.16666666666663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9367.880000000001</v>
      </c>
      <c r="C39" s="94">
        <f t="shared" ref="C39:I39" si="9">C11+C28</f>
        <v>14271.460000000001</v>
      </c>
      <c r="D39" s="94">
        <f t="shared" si="9"/>
        <v>22864.32</v>
      </c>
      <c r="E39" s="94">
        <f t="shared" si="9"/>
        <v>33480.763999999996</v>
      </c>
      <c r="F39" s="94">
        <f t="shared" si="9"/>
        <v>41035.520000000004</v>
      </c>
      <c r="G39" s="94">
        <f t="shared" si="9"/>
        <v>43161.328000000001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164181.272</v>
      </c>
      <c r="O39" s="110">
        <f>N39/$N$5</f>
        <v>27363.545333333332</v>
      </c>
    </row>
    <row r="40" spans="1:15" s="58" customFormat="1" x14ac:dyDescent="0.2">
      <c r="A40" s="56" t="s">
        <v>91</v>
      </c>
      <c r="B40" s="94">
        <f>B28+B29</f>
        <v>6914.88</v>
      </c>
      <c r="C40" s="94">
        <f t="shared" ref="C40:M40" si="10">C28+C29</f>
        <v>10651.460000000001</v>
      </c>
      <c r="D40" s="94">
        <f t="shared" si="10"/>
        <v>17197.02</v>
      </c>
      <c r="E40" s="94">
        <f t="shared" si="10"/>
        <v>25186.063999999998</v>
      </c>
      <c r="F40" s="94">
        <f t="shared" si="10"/>
        <v>30718.420000000002</v>
      </c>
      <c r="G40" s="94">
        <f t="shared" si="10"/>
        <v>32375.428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123043.272</v>
      </c>
      <c r="O40" s="110">
        <f>N40/$N$5</f>
        <v>20507.212</v>
      </c>
    </row>
    <row r="41" spans="1:15" s="58" customFormat="1" x14ac:dyDescent="0.2">
      <c r="A41" s="56" t="s">
        <v>92</v>
      </c>
      <c r="B41" s="94">
        <f t="shared" ref="B41:M41" si="11">SUM(B28:B31)</f>
        <v>6914.88</v>
      </c>
      <c r="C41" s="94">
        <f t="shared" si="11"/>
        <v>10651.460000000001</v>
      </c>
      <c r="D41" s="94">
        <f t="shared" si="11"/>
        <v>17197.02</v>
      </c>
      <c r="E41" s="94">
        <f t="shared" si="11"/>
        <v>25186.063999999998</v>
      </c>
      <c r="F41" s="94">
        <f t="shared" si="11"/>
        <v>30718.420000000002</v>
      </c>
      <c r="G41" s="94">
        <f t="shared" si="11"/>
        <v>32375.428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123043.272</v>
      </c>
      <c r="O41" s="110">
        <f>N41/$N$5</f>
        <v>20507.212</v>
      </c>
    </row>
    <row r="42" spans="1:15" s="95" customFormat="1" x14ac:dyDescent="0.2">
      <c r="A42" s="56" t="s">
        <v>93</v>
      </c>
      <c r="B42" s="94">
        <f t="shared" ref="B42:I42" si="12">SUM(B28:B32)</f>
        <v>6914.88</v>
      </c>
      <c r="C42" s="94">
        <f t="shared" si="12"/>
        <v>10651.460000000001</v>
      </c>
      <c r="D42" s="94">
        <f t="shared" si="12"/>
        <v>17197.02</v>
      </c>
      <c r="E42" s="94">
        <f>SUM(E28:E32)</f>
        <v>25186.063999999998</v>
      </c>
      <c r="F42" s="94">
        <f t="shared" si="12"/>
        <v>30718.420000000002</v>
      </c>
      <c r="G42" s="94">
        <f t="shared" si="12"/>
        <v>32375.428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123043.272</v>
      </c>
      <c r="O42" s="110">
        <f>N42/$N$5</f>
        <v>20507.212</v>
      </c>
    </row>
    <row r="43" spans="1:15" s="58" customFormat="1" x14ac:dyDescent="0.2">
      <c r="A43" s="96" t="s">
        <v>94</v>
      </c>
      <c r="B43" s="97">
        <f t="shared" ref="B43:I43" si="13">B42-B36</f>
        <v>6914.88</v>
      </c>
      <c r="C43" s="97">
        <f>C42-C36</f>
        <v>10651.460000000001</v>
      </c>
      <c r="D43" s="97">
        <f t="shared" si="13"/>
        <v>17197.02</v>
      </c>
      <c r="E43" s="97">
        <f>E42-E36</f>
        <v>25186.063999999998</v>
      </c>
      <c r="F43" s="97">
        <f t="shared" si="13"/>
        <v>30718.420000000002</v>
      </c>
      <c r="G43" s="97">
        <f t="shared" si="13"/>
        <v>32375.428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123043.272</v>
      </c>
      <c r="O43" s="111">
        <f>N43/$N$5</f>
        <v>20507.212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12.832712328767125</v>
      </c>
      <c r="C46" s="94">
        <f t="shared" si="14"/>
        <v>12.822515723270442</v>
      </c>
      <c r="D46" s="94">
        <f t="shared" si="14"/>
        <v>12.932307692307692</v>
      </c>
      <c r="E46" s="94">
        <f t="shared" si="14"/>
        <v>13.186594722331625</v>
      </c>
      <c r="F46" s="94">
        <f t="shared" si="14"/>
        <v>13.552021136063409</v>
      </c>
      <c r="G46" s="94">
        <f t="shared" si="14"/>
        <v>13.741269659344159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13.327483724328273</v>
      </c>
      <c r="O46" s="108">
        <f t="shared" si="14"/>
        <v>13.327483724328273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9.0735342465753437</v>
      </c>
      <c r="C47" s="94">
        <f t="shared" si="15"/>
        <v>9.1876549865229116</v>
      </c>
      <c r="D47" s="94">
        <f t="shared" si="15"/>
        <v>9.3352488687782813</v>
      </c>
      <c r="E47" s="94">
        <f t="shared" si="15"/>
        <v>9.5284615990547454</v>
      </c>
      <c r="F47" s="94">
        <f t="shared" si="15"/>
        <v>9.7467040951122854</v>
      </c>
      <c r="G47" s="94">
        <f t="shared" si="15"/>
        <v>9.9160229226361025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9.595443786021594</v>
      </c>
      <c r="O47" s="108">
        <f t="shared" si="15"/>
        <v>9.595443786021594</v>
      </c>
    </row>
    <row r="48" spans="1:15" s="58" customFormat="1" x14ac:dyDescent="0.2">
      <c r="A48" s="56" t="s">
        <v>98</v>
      </c>
      <c r="B48" s="94">
        <f>IF(B$6=0,"",B40/B$15)</f>
        <v>9.4724383561643837</v>
      </c>
      <c r="C48" s="94">
        <f t="shared" ref="B48:O51" si="16">IF(C$6=0,"",C40/C$15)</f>
        <v>9.5700449236298297</v>
      </c>
      <c r="D48" s="94">
        <f t="shared" si="16"/>
        <v>9.7268212669683258</v>
      </c>
      <c r="E48" s="94">
        <f t="shared" si="16"/>
        <v>9.9196786136274113</v>
      </c>
      <c r="F48" s="94">
        <f t="shared" si="16"/>
        <v>10.144788639365919</v>
      </c>
      <c r="G48" s="94">
        <f t="shared" si="16"/>
        <v>10.307363260108247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9.9880892929620906</v>
      </c>
      <c r="O48" s="108">
        <f t="shared" si="16"/>
        <v>9.9880892929620924</v>
      </c>
    </row>
    <row r="49" spans="1:15" s="58" customFormat="1" x14ac:dyDescent="0.2">
      <c r="A49" s="56" t="s">
        <v>99</v>
      </c>
      <c r="B49" s="94">
        <f t="shared" si="16"/>
        <v>9.4724383561643837</v>
      </c>
      <c r="C49" s="94">
        <f t="shared" si="16"/>
        <v>9.5700449236298297</v>
      </c>
      <c r="D49" s="94">
        <f t="shared" si="16"/>
        <v>9.7268212669683258</v>
      </c>
      <c r="E49" s="94">
        <f t="shared" si="16"/>
        <v>9.9196786136274113</v>
      </c>
      <c r="F49" s="94">
        <f t="shared" si="16"/>
        <v>10.144788639365919</v>
      </c>
      <c r="G49" s="94">
        <f t="shared" si="16"/>
        <v>10.307363260108247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9.9880892929620906</v>
      </c>
      <c r="O49" s="108">
        <f t="shared" si="16"/>
        <v>9.9880892929620924</v>
      </c>
    </row>
    <row r="50" spans="1:15" s="95" customFormat="1" x14ac:dyDescent="0.2">
      <c r="A50" s="56" t="s">
        <v>100</v>
      </c>
      <c r="B50" s="94">
        <f t="shared" si="16"/>
        <v>9.4724383561643837</v>
      </c>
      <c r="C50" s="94">
        <f t="shared" si="16"/>
        <v>9.5700449236298297</v>
      </c>
      <c r="D50" s="94">
        <f t="shared" si="16"/>
        <v>9.7268212669683258</v>
      </c>
      <c r="E50" s="94">
        <f t="shared" si="16"/>
        <v>9.9196786136274113</v>
      </c>
      <c r="F50" s="94">
        <f t="shared" si="16"/>
        <v>10.144788639365919</v>
      </c>
      <c r="G50" s="94">
        <f t="shared" si="16"/>
        <v>10.307363260108247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9.9880892929620906</v>
      </c>
      <c r="O50" s="108">
        <f t="shared" si="16"/>
        <v>9.9880892929620924</v>
      </c>
    </row>
    <row r="51" spans="1:15" s="58" customFormat="1" x14ac:dyDescent="0.2">
      <c r="A51" s="96" t="s">
        <v>94</v>
      </c>
      <c r="B51" s="97">
        <f t="shared" si="16"/>
        <v>9.4724383561643837</v>
      </c>
      <c r="C51" s="97">
        <f t="shared" si="16"/>
        <v>9.5700449236298297</v>
      </c>
      <c r="D51" s="97">
        <f t="shared" si="16"/>
        <v>9.7268212669683258</v>
      </c>
      <c r="E51" s="97">
        <f t="shared" si="16"/>
        <v>9.9196786136274113</v>
      </c>
      <c r="F51" s="97">
        <f t="shared" si="16"/>
        <v>10.144788639365919</v>
      </c>
      <c r="G51" s="97">
        <f t="shared" si="16"/>
        <v>10.307363260108247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9.9880892929620906</v>
      </c>
      <c r="O51" s="97">
        <f t="shared" si="16"/>
        <v>9.9880892929620924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26:S32 P6:S23 P35:S5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2497</v>
      </c>
      <c r="C6" s="125">
        <f>VLOOKUP($A$2,'[1]Taxicard Members'!$A$3:$C$35,3,FALSE)</f>
        <v>2494</v>
      </c>
      <c r="D6" s="125">
        <f>VLOOKUP($A$2,'[3]Taxicard Members'!$A$3:$C$35,3,FALSE)</f>
        <v>2496</v>
      </c>
      <c r="E6" s="125">
        <f>VLOOKUP($A$2,'[4]Taxicard Members'!$A$3:$C$35,3,FALSE)</f>
        <v>2501</v>
      </c>
      <c r="F6" s="125">
        <f>VLOOKUP($A$2,'[5]Taxicard Members'!$A$3:$C$35,3,FALSE)</f>
        <v>2389</v>
      </c>
      <c r="G6" s="125">
        <f>VLOOKUP($A$2,'[6]Taxicard Members'!$A$3:$C$35,3,FALSE)</f>
        <v>2396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14773</v>
      </c>
      <c r="O6" s="48">
        <f>N6/$N$5</f>
        <v>2462.1666666666665</v>
      </c>
    </row>
    <row r="7" spans="1:15" x14ac:dyDescent="0.2">
      <c r="A7" s="49" t="s">
        <v>68</v>
      </c>
      <c r="B7" s="50">
        <f>VLOOKUP($A$2,'[2]LMU Other'!$A$2:$Z$36,26,FALSE)</f>
        <v>46</v>
      </c>
      <c r="C7" s="50">
        <f>VLOOKUP($A$2,'[1]LMU Other'!$A$2:$Z$36,26,FALSE)</f>
        <v>72</v>
      </c>
      <c r="D7" s="50">
        <f>VLOOKUP($A$2,'[3]LMU Other'!$A$2:$Z$36,26,FALSE)</f>
        <v>113</v>
      </c>
      <c r="E7" s="50">
        <f>VLOOKUP($A$2,'[4]LMU Other'!$A$2:$Z$36,26,FALSE)</f>
        <v>201</v>
      </c>
      <c r="F7" s="50">
        <f>VLOOKUP($A$2,'[5]LMU Other'!$A$2:$Z$36,26,FALSE)</f>
        <v>260</v>
      </c>
      <c r="G7" s="50">
        <f>VLOOKUP($A$2,'[6]LMU Other'!$A$2:$Z$36,26,FALSE)</f>
        <v>301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993</v>
      </c>
      <c r="O7" s="48">
        <f>N7/$N$5</f>
        <v>165.5</v>
      </c>
    </row>
    <row r="8" spans="1:15" s="11" customFormat="1" x14ac:dyDescent="0.2">
      <c r="A8" s="49" t="s">
        <v>69</v>
      </c>
      <c r="B8" s="36">
        <f t="shared" ref="B8:M8" si="1">IF(B6=0,"",B7/B6)</f>
        <v>1.8422106527833399E-2</v>
      </c>
      <c r="C8" s="36">
        <f t="shared" si="1"/>
        <v>2.8869286287089013E-2</v>
      </c>
      <c r="D8" s="36">
        <f t="shared" si="1"/>
        <v>4.5272435897435896E-2</v>
      </c>
      <c r="E8" s="36">
        <f t="shared" si="1"/>
        <v>8.0367852858856462E-2</v>
      </c>
      <c r="F8" s="36">
        <f t="shared" si="1"/>
        <v>0.1088321473419841</v>
      </c>
      <c r="G8" s="36">
        <f t="shared" si="1"/>
        <v>0.12562604340567612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6.7217220605158057E-2</v>
      </c>
      <c r="O8" s="37">
        <f>IF(O6="","",O7/O6)</f>
        <v>6.7217220605158057E-2</v>
      </c>
    </row>
    <row r="9" spans="1:15" x14ac:dyDescent="0.2">
      <c r="A9" s="49" t="s">
        <v>70</v>
      </c>
      <c r="B9" s="51">
        <f t="shared" ref="B9:O9" si="2">IF(B6=0,"",B15/B6)</f>
        <v>4.445334401281538E-2</v>
      </c>
      <c r="C9" s="51">
        <f t="shared" si="2"/>
        <v>7.4979951884522861E-2</v>
      </c>
      <c r="D9" s="51">
        <f t="shared" si="2"/>
        <v>0.11137820512820513</v>
      </c>
      <c r="E9" s="51">
        <f t="shared" si="2"/>
        <v>0.20031987205117952</v>
      </c>
      <c r="F9" s="51">
        <f t="shared" si="2"/>
        <v>0.28882377563834238</v>
      </c>
      <c r="G9" s="51">
        <f t="shared" si="2"/>
        <v>0.39273789649415691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0.18330738509442904</v>
      </c>
      <c r="O9" s="52">
        <f t="shared" si="2"/>
        <v>0.18330738509442904</v>
      </c>
    </row>
    <row r="10" spans="1:15" x14ac:dyDescent="0.2">
      <c r="A10" s="49" t="s">
        <v>71</v>
      </c>
      <c r="B10" s="51">
        <f t="shared" ref="B10:O10" si="3">IF(B6=0,"",B15/B7)</f>
        <v>2.4130434782608696</v>
      </c>
      <c r="C10" s="51">
        <f t="shared" si="3"/>
        <v>2.5972222222222223</v>
      </c>
      <c r="D10" s="51">
        <f t="shared" si="3"/>
        <v>2.4601769911504423</v>
      </c>
      <c r="E10" s="51">
        <f t="shared" si="3"/>
        <v>2.4925373134328357</v>
      </c>
      <c r="F10" s="51">
        <f t="shared" si="3"/>
        <v>2.6538461538461537</v>
      </c>
      <c r="G10" s="51">
        <f t="shared" si="3"/>
        <v>3.1262458471760799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2.727089627391742</v>
      </c>
      <c r="O10" s="52">
        <f t="shared" si="3"/>
        <v>2.727089627391742</v>
      </c>
    </row>
    <row r="11" spans="1:15" s="55" customFormat="1" x14ac:dyDescent="0.2">
      <c r="A11" s="29" t="s">
        <v>72</v>
      </c>
      <c r="B11" s="53">
        <f>VLOOKUP($A$2,'[2]LMU Other'!$A$2:$Z$36,25,FALSE)</f>
        <v>448.4</v>
      </c>
      <c r="C11" s="53">
        <f>VLOOKUP($A$2,'[1]LMU Other'!$A$2:$Z$36,25,FALSE)</f>
        <v>905</v>
      </c>
      <c r="D11" s="53">
        <f>VLOOKUP($A$2,'[3]LMU Other'!$A$2:$Z$36,25,FALSE)</f>
        <v>1058.2</v>
      </c>
      <c r="E11" s="53">
        <f>VLOOKUP($A$2,'[4]LMU Other'!$A$2:$Z$36,25,FALSE)</f>
        <v>2222.8000000000002</v>
      </c>
      <c r="F11" s="53">
        <f>VLOOKUP($A$2,'[5]LMU Other'!$A$2:$Z$36,25,FALSE)</f>
        <v>3216</v>
      </c>
      <c r="G11" s="53">
        <f>VLOOKUP($A$2,'[6]LMU Other'!$A$2:$Z$36,25,FALSE)</f>
        <v>4311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12161.400000000001</v>
      </c>
      <c r="O11" s="81">
        <f>N11/$N$5</f>
        <v>2026.9000000000003</v>
      </c>
    </row>
    <row r="12" spans="1:15" s="58" customFormat="1" x14ac:dyDescent="0.2">
      <c r="A12" s="56" t="s">
        <v>73</v>
      </c>
      <c r="B12" s="57">
        <f t="shared" ref="B12:O12" si="4">IF(B6=0,"",B11/B15)</f>
        <v>4.0396396396396392</v>
      </c>
      <c r="C12" s="57">
        <f t="shared" si="4"/>
        <v>4.8395721925133692</v>
      </c>
      <c r="D12" s="57">
        <f t="shared" si="4"/>
        <v>3.8064748201438849</v>
      </c>
      <c r="E12" s="57">
        <f t="shared" si="4"/>
        <v>4.4367265469061881</v>
      </c>
      <c r="F12" s="57">
        <f t="shared" si="4"/>
        <v>4.660869565217391</v>
      </c>
      <c r="G12" s="57">
        <f t="shared" si="4"/>
        <v>4.5812964930924549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4.4909158050221567</v>
      </c>
      <c r="O12" s="57">
        <f t="shared" si="4"/>
        <v>4.4909158050221576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111</v>
      </c>
      <c r="C15" s="47">
        <f>VLOOKUP($A$2,'[1]LC Invoice'!$A$2:$Q$34,4,FALSE)</f>
        <v>187</v>
      </c>
      <c r="D15" s="47">
        <f>VLOOKUP($A$2,'[3]LC Invoice'!$A$2:$S$34,4,FALSE)</f>
        <v>278</v>
      </c>
      <c r="E15" s="47">
        <f>VLOOKUP($A$2,'[4]LC Invoice'!$A$2:$P$34,4,FALSE)</f>
        <v>501</v>
      </c>
      <c r="F15" s="47">
        <f>VLOOKUP($A$2,'[5]LC Invoice'!$A$2:$P$34,4,FALSE)</f>
        <v>690</v>
      </c>
      <c r="G15" s="47">
        <f>VLOOKUP($A$2,'[6]LC Invoice'!$A$2:$P$34,4,FALSE)</f>
        <v>941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2708</v>
      </c>
      <c r="O15" s="48">
        <f>N15/$N$5</f>
        <v>451.33333333333331</v>
      </c>
    </row>
    <row r="16" spans="1:15" s="66" customFormat="1" x14ac:dyDescent="0.2">
      <c r="A16" s="64" t="s">
        <v>76</v>
      </c>
      <c r="B16" s="65">
        <f>VLOOKUP($A$2,'[2]Wheelchair Trips'!$A$2:$E$34,3,FALSE)</f>
        <v>24</v>
      </c>
      <c r="C16" s="65">
        <f>VLOOKUP($A$2,'[1]Wheelchair Trips'!$A$2:$E$34,3,FALSE)</f>
        <v>21</v>
      </c>
      <c r="D16" s="65">
        <f>VLOOKUP($A$2,'[3]Wheelchair Trips'!$A$2:$E$34,3,FALSE)</f>
        <v>45</v>
      </c>
      <c r="E16" s="65">
        <f>VLOOKUP($A$2,'[4]Wheelchair Trips'!$A$2:$E$34,3,FALSE)</f>
        <v>73</v>
      </c>
      <c r="F16" s="65">
        <f>VLOOKUP($A$2,'[5]Wheelchair Trips'!$A$2:$E$34,3,FALSE)</f>
        <v>129</v>
      </c>
      <c r="G16" s="65">
        <f>VLOOKUP($A$2,'[6]Wheelchair Trips'!$A$2:$E$34,3,FALSE)</f>
        <v>161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453</v>
      </c>
      <c r="O16" s="48">
        <f>N16/$N$5</f>
        <v>75.5</v>
      </c>
    </row>
    <row r="17" spans="1:15" s="11" customFormat="1" x14ac:dyDescent="0.2">
      <c r="A17" s="49" t="s">
        <v>77</v>
      </c>
      <c r="B17" s="67">
        <f t="shared" ref="B17:O17" si="5">IF(B6=0,"",B16/B15)</f>
        <v>0.21621621621621623</v>
      </c>
      <c r="C17" s="67">
        <f t="shared" si="5"/>
        <v>0.11229946524064172</v>
      </c>
      <c r="D17" s="67">
        <f t="shared" si="5"/>
        <v>0.16187050359712229</v>
      </c>
      <c r="E17" s="67">
        <f t="shared" si="5"/>
        <v>0.14570858283433133</v>
      </c>
      <c r="F17" s="67">
        <f t="shared" si="5"/>
        <v>0.18695652173913044</v>
      </c>
      <c r="G17" s="67">
        <f t="shared" si="5"/>
        <v>0.17109458023379384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0.16728212703101919</v>
      </c>
      <c r="O17" s="68">
        <f t="shared" si="5"/>
        <v>0.16728212703101922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22</v>
      </c>
      <c r="D21" s="73">
        <f>VLOOKUP($A$2,'[3]LC Invoice'!$A$2:$S$34,7,FALSE)</f>
        <v>18</v>
      </c>
      <c r="E21" s="73">
        <f>VLOOKUP($A$2,'[4]LC Invoice'!$A$2:$P$34,7,FALSE)</f>
        <v>4</v>
      </c>
      <c r="F21" s="73">
        <f>VLOOKUP($A$2,'[5]LC Invoice'!$A$2:$P$34,7,FALSE)</f>
        <v>5</v>
      </c>
      <c r="G21" s="73">
        <f>VLOOKUP($A$2,'[6]LC Invoice'!$A$2:$P$34,7,FALSE)</f>
        <v>56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113</v>
      </c>
      <c r="O21" s="70">
        <f>N21/$N$5</f>
        <v>18.833333333333332</v>
      </c>
    </row>
    <row r="22" spans="1:15" s="75" customFormat="1" x14ac:dyDescent="0.2">
      <c r="A22" s="29" t="s">
        <v>81</v>
      </c>
      <c r="B22" s="74">
        <f>VLOOKUP($A$2,'[2]LC Invoice'!$A$2:$P$35,8,FALSE)</f>
        <v>38</v>
      </c>
      <c r="C22" s="74">
        <f>VLOOKUP($A$2,'[1]LC Invoice'!$A$2:$Q$35,8,FALSE)</f>
        <v>36.5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25.5</v>
      </c>
      <c r="G22" s="74">
        <f>VLOOKUP($A$2,'[6]LC Invoice'!$A$2:$P$35,8,FALSE)</f>
        <v>76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212</v>
      </c>
      <c r="O22" s="54">
        <f>N22/$N$5</f>
        <v>35.333333333333336</v>
      </c>
    </row>
    <row r="23" spans="1:15" x14ac:dyDescent="0.2">
      <c r="A23" s="49" t="s">
        <v>82</v>
      </c>
      <c r="B23" s="67">
        <f t="shared" ref="B23:O23" si="6">IF(B6=0,"",B21/B15)</f>
        <v>7.2072072072072071E-2</v>
      </c>
      <c r="C23" s="67">
        <f t="shared" si="6"/>
        <v>0.11764705882352941</v>
      </c>
      <c r="D23" s="67">
        <f t="shared" si="6"/>
        <v>6.4748201438848921E-2</v>
      </c>
      <c r="E23" s="67">
        <f t="shared" si="6"/>
        <v>7.9840319361277438E-3</v>
      </c>
      <c r="F23" s="67">
        <f t="shared" si="6"/>
        <v>7.246376811594203E-3</v>
      </c>
      <c r="G23" s="67">
        <f t="shared" si="6"/>
        <v>5.951115834218916E-2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4.1728212703101918E-2</v>
      </c>
      <c r="O23" s="68">
        <f t="shared" si="6"/>
        <v>4.1728212703101918E-2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0</v>
      </c>
      <c r="D24" s="125">
        <f>VLOOKUP($A$2,'[3]LC Invoice'!$A$2:$V$34,18,FALSE)</f>
        <v>15.376546762589928</v>
      </c>
      <c r="E24" s="125">
        <f>VLOOKUP($A$2,'[4]LC Invoice'!$A$2:$S$34,18,FALSE)</f>
        <v>15.693093812375249</v>
      </c>
      <c r="F24" s="125">
        <f>VLOOKUP($A$2,'[5]LC Invoice'!$A$2:$S$34,18,FALSE)</f>
        <v>15.766521739130438</v>
      </c>
      <c r="G24" s="125">
        <f>VLOOKUP($A$2,'[6]LC Invoice'!$A$2:$S$34,18,FALSE)</f>
        <v>15.540414452709884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94.376576766805499</v>
      </c>
      <c r="O24" s="154">
        <f>N24/COUNTIF(B24:M24,"&lt;&gt;0")</f>
        <v>18.875315353361099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15</v>
      </c>
      <c r="D25" s="125">
        <f>VLOOKUP($A$2,'[3]LC Invoice'!$A$2:$V$34,19,FALSE)</f>
        <v>8.4</v>
      </c>
      <c r="E25" s="125">
        <f>VLOOKUP($A$2,'[4]LC Invoice'!$A$2:$S$34,19,FALSE)</f>
        <v>12.599999999999996</v>
      </c>
      <c r="F25" s="125">
        <f>VLOOKUP($A$2,'[5]LC Invoice'!$A$2:$S$34,19,FALSE)</f>
        <v>18.899999999999991</v>
      </c>
      <c r="G25" s="125">
        <f>VLOOKUP($A$2,'[6]LC Invoice'!$A$2:$S$34,19,FALSE)</f>
        <v>23.799999999999986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85.699999999999974</v>
      </c>
      <c r="O25" s="155">
        <f>N25/COUNTIF(B25:M25,"&lt;&gt;0")</f>
        <v>14.28333333333333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1183.28</v>
      </c>
      <c r="C28" s="80">
        <f>VLOOKUP($A$2,'[1]LMU Other'!$A$2:$Z$36,24,FALSE)</f>
        <v>2203.1</v>
      </c>
      <c r="D28" s="80">
        <f>VLOOKUP($A$2,'[3]LMU Other'!$A$2:$Z$36,24,FALSE)</f>
        <v>3082.78</v>
      </c>
      <c r="E28" s="80">
        <f>VLOOKUP($A$2,'[4]LMU Other'!$A$2:$Z$36,24,FALSE)</f>
        <v>5383.24</v>
      </c>
      <c r="F28" s="80">
        <f>VLOOKUP($A$2,'[5]LMU Other'!$A$2:$Z$36,24,FALSE)</f>
        <v>7261.8</v>
      </c>
      <c r="G28" s="80">
        <f>VLOOKUP($A$2,'[6]LMU Other'!$A$2:$Z$36,24,FALSE)</f>
        <v>9780.5300000000007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28894.730000000003</v>
      </c>
      <c r="O28" s="54">
        <f>N28/$N$5</f>
        <v>4815.7883333333339</v>
      </c>
    </row>
    <row r="29" spans="1:15" s="75" customFormat="1" x14ac:dyDescent="0.2">
      <c r="A29" s="29" t="s">
        <v>85</v>
      </c>
      <c r="B29" s="80">
        <f>VLOOKUP($A$2,'[2]LC Invoice'!$A$2:$P$34,9,FALSE)</f>
        <v>73.5</v>
      </c>
      <c r="C29" s="80">
        <f>VLOOKUP($A$2,'[1]LC Invoice'!$A$2:$Q$34,9,FALSE)</f>
        <v>112.7</v>
      </c>
      <c r="D29" s="80">
        <f>VLOOKUP($A$2,'[3]LC Invoice'!$A$2:$S$34,9,FALSE)</f>
        <v>133.69999999999999</v>
      </c>
      <c r="E29" s="80">
        <f>VLOOKUP($A$2,'[4]LC Invoice'!$A$2:$P$34,9,FALSE)</f>
        <v>256.2</v>
      </c>
      <c r="F29" s="80">
        <f>VLOOKUP($A$2,'[5]LC Invoice'!$A$2:$P$34,9,FALSE)</f>
        <v>401.1</v>
      </c>
      <c r="G29" s="80">
        <f>VLOOKUP($A$2,'[6]LC Invoice'!$A$2:$P$34,9,FALSE)</f>
        <v>532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1509.1999999999998</v>
      </c>
      <c r="O29" s="81">
        <f>N29/$N$5</f>
        <v>251.5333333333333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18.375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18.375</v>
      </c>
      <c r="O36" s="88">
        <f>N36/$N$5</f>
        <v>3.0625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1631.6799999999998</v>
      </c>
      <c r="C39" s="94">
        <f t="shared" ref="C39:I39" si="9">C11+C28</f>
        <v>3108.1</v>
      </c>
      <c r="D39" s="94">
        <f t="shared" si="9"/>
        <v>4140.9800000000005</v>
      </c>
      <c r="E39" s="94">
        <f t="shared" si="9"/>
        <v>7606.04</v>
      </c>
      <c r="F39" s="94">
        <f t="shared" si="9"/>
        <v>10477.799999999999</v>
      </c>
      <c r="G39" s="94">
        <f t="shared" si="9"/>
        <v>14091.53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41056.129999999997</v>
      </c>
      <c r="O39" s="110">
        <f>N39/$N$5</f>
        <v>6842.6883333333326</v>
      </c>
    </row>
    <row r="40" spans="1:15" s="58" customFormat="1" x14ac:dyDescent="0.2">
      <c r="A40" s="56" t="s">
        <v>91</v>
      </c>
      <c r="B40" s="94">
        <f>B28+B29</f>
        <v>1256.78</v>
      </c>
      <c r="C40" s="94">
        <f t="shared" ref="C40:M40" si="10">C28+C29</f>
        <v>2315.7999999999997</v>
      </c>
      <c r="D40" s="94">
        <f t="shared" si="10"/>
        <v>3216.48</v>
      </c>
      <c r="E40" s="94">
        <f t="shared" si="10"/>
        <v>5639.44</v>
      </c>
      <c r="F40" s="94">
        <f t="shared" si="10"/>
        <v>7662.9000000000005</v>
      </c>
      <c r="G40" s="94">
        <f t="shared" si="10"/>
        <v>10312.530000000001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30403.93</v>
      </c>
      <c r="O40" s="110">
        <f>N40/$N$5</f>
        <v>5067.3216666666667</v>
      </c>
    </row>
    <row r="41" spans="1:15" s="58" customFormat="1" x14ac:dyDescent="0.2">
      <c r="A41" s="56" t="s">
        <v>92</v>
      </c>
      <c r="B41" s="94">
        <f t="shared" ref="B41:M41" si="11">SUM(B28:B31)</f>
        <v>1256.78</v>
      </c>
      <c r="C41" s="94">
        <f t="shared" si="11"/>
        <v>2315.7999999999997</v>
      </c>
      <c r="D41" s="94">
        <f t="shared" si="11"/>
        <v>3216.48</v>
      </c>
      <c r="E41" s="94">
        <f t="shared" si="11"/>
        <v>5639.44</v>
      </c>
      <c r="F41" s="94">
        <f t="shared" si="11"/>
        <v>7662.9000000000005</v>
      </c>
      <c r="G41" s="94">
        <f t="shared" si="11"/>
        <v>10312.530000000001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30403.93</v>
      </c>
      <c r="O41" s="110">
        <f>N41/$N$5</f>
        <v>5067.3216666666667</v>
      </c>
    </row>
    <row r="42" spans="1:15" s="95" customFormat="1" x14ac:dyDescent="0.2">
      <c r="A42" s="56" t="s">
        <v>93</v>
      </c>
      <c r="B42" s="94">
        <f t="shared" ref="B42:I42" si="12">SUM(B28:B32)</f>
        <v>1256.78</v>
      </c>
      <c r="C42" s="94">
        <f t="shared" si="12"/>
        <v>2315.7999999999997</v>
      </c>
      <c r="D42" s="94">
        <f t="shared" si="12"/>
        <v>3216.48</v>
      </c>
      <c r="E42" s="94">
        <f>SUM(E28:E32)</f>
        <v>5639.44</v>
      </c>
      <c r="F42" s="94">
        <f t="shared" si="12"/>
        <v>7662.9000000000005</v>
      </c>
      <c r="G42" s="94">
        <f t="shared" si="12"/>
        <v>10312.530000000001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30403.93</v>
      </c>
      <c r="O42" s="110">
        <f>N42/$N$5</f>
        <v>5067.3216666666667</v>
      </c>
    </row>
    <row r="43" spans="1:15" s="58" customFormat="1" x14ac:dyDescent="0.2">
      <c r="A43" s="96" t="s">
        <v>94</v>
      </c>
      <c r="B43" s="97">
        <f t="shared" ref="B43:I43" si="13">B42-B36</f>
        <v>1238.405</v>
      </c>
      <c r="C43" s="97">
        <f>C42-C36</f>
        <v>2315.7999999999997</v>
      </c>
      <c r="D43" s="97">
        <f t="shared" si="13"/>
        <v>3216.48</v>
      </c>
      <c r="E43" s="97">
        <f>E42-E36</f>
        <v>5639.44</v>
      </c>
      <c r="F43" s="97">
        <f t="shared" si="13"/>
        <v>7662.9000000000005</v>
      </c>
      <c r="G43" s="97">
        <f t="shared" si="13"/>
        <v>10312.530000000001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30385.555</v>
      </c>
      <c r="O43" s="111">
        <f>N43/$N$5</f>
        <v>5064.2591666666667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14.699819819819819</v>
      </c>
      <c r="C46" s="94">
        <f t="shared" si="14"/>
        <v>16.620855614973262</v>
      </c>
      <c r="D46" s="94">
        <f t="shared" si="14"/>
        <v>14.895611510791369</v>
      </c>
      <c r="E46" s="94">
        <f t="shared" si="14"/>
        <v>15.181716566866267</v>
      </c>
      <c r="F46" s="94">
        <f t="shared" si="14"/>
        <v>15.185217391304347</v>
      </c>
      <c r="G46" s="94">
        <f t="shared" si="14"/>
        <v>14.975058448459087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15.161052437223042</v>
      </c>
      <c r="O46" s="108">
        <f t="shared" si="14"/>
        <v>15.161052437223042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10.660180180180181</v>
      </c>
      <c r="C47" s="94">
        <f t="shared" si="15"/>
        <v>11.781283422459893</v>
      </c>
      <c r="D47" s="94">
        <f t="shared" si="15"/>
        <v>11.089136690647482</v>
      </c>
      <c r="E47" s="94">
        <f t="shared" si="15"/>
        <v>10.744990019960079</v>
      </c>
      <c r="F47" s="94">
        <f t="shared" si="15"/>
        <v>10.524347826086958</v>
      </c>
      <c r="G47" s="94">
        <f t="shared" si="15"/>
        <v>10.393761955366632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10.670136632200887</v>
      </c>
      <c r="O47" s="108">
        <f t="shared" si="15"/>
        <v>10.670136632200888</v>
      </c>
    </row>
    <row r="48" spans="1:15" s="58" customFormat="1" x14ac:dyDescent="0.2">
      <c r="A48" s="56" t="s">
        <v>98</v>
      </c>
      <c r="B48" s="94">
        <f>IF(B$6=0,"",B40/B$15)</f>
        <v>11.322342342342342</v>
      </c>
      <c r="C48" s="94">
        <f t="shared" ref="B48:O51" si="16">IF(C$6=0,"",C40/C$15)</f>
        <v>12.383957219251336</v>
      </c>
      <c r="D48" s="94">
        <f t="shared" si="16"/>
        <v>11.570071942446043</v>
      </c>
      <c r="E48" s="94">
        <f t="shared" si="16"/>
        <v>11.256367265469061</v>
      </c>
      <c r="F48" s="94">
        <f t="shared" si="16"/>
        <v>11.105652173913045</v>
      </c>
      <c r="G48" s="94">
        <f t="shared" si="16"/>
        <v>10.959117959617428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11.227448301329394</v>
      </c>
      <c r="O48" s="108">
        <f t="shared" si="16"/>
        <v>11.227448301329394</v>
      </c>
    </row>
    <row r="49" spans="1:15" s="58" customFormat="1" x14ac:dyDescent="0.2">
      <c r="A49" s="56" t="s">
        <v>99</v>
      </c>
      <c r="B49" s="94">
        <f t="shared" si="16"/>
        <v>11.322342342342342</v>
      </c>
      <c r="C49" s="94">
        <f t="shared" si="16"/>
        <v>12.383957219251336</v>
      </c>
      <c r="D49" s="94">
        <f t="shared" si="16"/>
        <v>11.570071942446043</v>
      </c>
      <c r="E49" s="94">
        <f t="shared" si="16"/>
        <v>11.256367265469061</v>
      </c>
      <c r="F49" s="94">
        <f t="shared" si="16"/>
        <v>11.105652173913045</v>
      </c>
      <c r="G49" s="94">
        <f t="shared" si="16"/>
        <v>10.959117959617428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11.227448301329394</v>
      </c>
      <c r="O49" s="108">
        <f t="shared" si="16"/>
        <v>11.227448301329394</v>
      </c>
    </row>
    <row r="50" spans="1:15" s="95" customFormat="1" x14ac:dyDescent="0.2">
      <c r="A50" s="56" t="s">
        <v>100</v>
      </c>
      <c r="B50" s="94">
        <f t="shared" si="16"/>
        <v>11.322342342342342</v>
      </c>
      <c r="C50" s="94">
        <f t="shared" si="16"/>
        <v>12.383957219251336</v>
      </c>
      <c r="D50" s="94">
        <f t="shared" si="16"/>
        <v>11.570071942446043</v>
      </c>
      <c r="E50" s="94">
        <f t="shared" si="16"/>
        <v>11.256367265469061</v>
      </c>
      <c r="F50" s="94">
        <f t="shared" si="16"/>
        <v>11.105652173913045</v>
      </c>
      <c r="G50" s="94">
        <f t="shared" si="16"/>
        <v>10.959117959617428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11.227448301329394</v>
      </c>
      <c r="O50" s="108">
        <f t="shared" si="16"/>
        <v>11.227448301329394</v>
      </c>
    </row>
    <row r="51" spans="1:15" s="58" customFormat="1" x14ac:dyDescent="0.2">
      <c r="A51" s="96" t="s">
        <v>94</v>
      </c>
      <c r="B51" s="97">
        <f t="shared" si="16"/>
        <v>11.156801801801802</v>
      </c>
      <c r="C51" s="97">
        <f t="shared" si="16"/>
        <v>12.383957219251336</v>
      </c>
      <c r="D51" s="97">
        <f t="shared" si="16"/>
        <v>11.570071942446043</v>
      </c>
      <c r="E51" s="97">
        <f t="shared" si="16"/>
        <v>11.256367265469061</v>
      </c>
      <c r="F51" s="97">
        <f t="shared" si="16"/>
        <v>11.105652173913045</v>
      </c>
      <c r="G51" s="97">
        <f t="shared" si="16"/>
        <v>10.959117959617428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11.220662850812408</v>
      </c>
      <c r="O51" s="97">
        <f t="shared" si="16"/>
        <v>11.220662850812408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P94 P6:P14 P26:S32 P95:S120 P16:P23 Q6:S23 P35:S5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2374</v>
      </c>
      <c r="C6" s="125">
        <f>VLOOKUP($A$2,'[1]Taxicard Members'!$A$3:$C$35,3,FALSE)</f>
        <v>2372</v>
      </c>
      <c r="D6" s="125">
        <f>VLOOKUP($A$2,'[3]Taxicard Members'!$A$3:$C$35,3,FALSE)</f>
        <v>2368</v>
      </c>
      <c r="E6" s="125">
        <f>VLOOKUP($A$2,'[4]Taxicard Members'!$A$3:$C$35,3,FALSE)</f>
        <v>2369</v>
      </c>
      <c r="F6" s="125">
        <f>VLOOKUP($A$2,'[5]Taxicard Members'!$A$3:$C$35,3,FALSE)</f>
        <v>2229</v>
      </c>
      <c r="G6" s="125">
        <f>VLOOKUP($A$2,'[6]Taxicard Members'!$A$3:$C$35,3,FALSE)</f>
        <v>2245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13957</v>
      </c>
      <c r="O6" s="48">
        <f>N6/$N$5</f>
        <v>2326.1666666666665</v>
      </c>
    </row>
    <row r="7" spans="1:15" x14ac:dyDescent="0.2">
      <c r="A7" s="49" t="s">
        <v>68</v>
      </c>
      <c r="B7" s="50">
        <f>VLOOKUP($A$2,'[2]LMU Other'!$A$2:$Z$36,26,FALSE)</f>
        <v>91</v>
      </c>
      <c r="C7" s="50">
        <f>VLOOKUP($A$2,'[1]LMU Other'!$A$2:$Z$36,26,FALSE)</f>
        <v>134</v>
      </c>
      <c r="D7" s="50">
        <f>VLOOKUP($A$2,'[3]LMU Other'!$A$2:$Z$36,26,FALSE)</f>
        <v>221</v>
      </c>
      <c r="E7" s="50">
        <f>VLOOKUP($A$2,'[4]LMU Other'!$A$2:$Z$36,26,FALSE)</f>
        <v>352</v>
      </c>
      <c r="F7" s="50">
        <f>VLOOKUP($A$2,'[5]LMU Other'!$A$2:$Z$36,26,FALSE)</f>
        <v>391</v>
      </c>
      <c r="G7" s="50">
        <f>VLOOKUP($A$2,'[6]LMU Other'!$A$2:$Z$36,26,FALSE)</f>
        <v>500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1689</v>
      </c>
      <c r="O7" s="48">
        <f>N7/$N$5</f>
        <v>281.5</v>
      </c>
    </row>
    <row r="8" spans="1:15" s="11" customFormat="1" x14ac:dyDescent="0.2">
      <c r="A8" s="49" t="s">
        <v>69</v>
      </c>
      <c r="B8" s="36">
        <f t="shared" ref="B8:M8" si="1">IF(B6=0,"",B7/B6)</f>
        <v>3.8331929233361414E-2</v>
      </c>
      <c r="C8" s="36">
        <f t="shared" si="1"/>
        <v>5.6492411467116359E-2</v>
      </c>
      <c r="D8" s="36">
        <f t="shared" si="1"/>
        <v>9.33277027027027E-2</v>
      </c>
      <c r="E8" s="36">
        <f t="shared" si="1"/>
        <v>0.14858590122414522</v>
      </c>
      <c r="F8" s="36">
        <f t="shared" si="1"/>
        <v>0.17541498429789143</v>
      </c>
      <c r="G8" s="36">
        <f t="shared" si="1"/>
        <v>0.22271714922048999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0.12101454467292398</v>
      </c>
      <c r="O8" s="37">
        <f>IF(O6="","",O7/O6)</f>
        <v>0.12101454467292398</v>
      </c>
    </row>
    <row r="9" spans="1:15" x14ac:dyDescent="0.2">
      <c r="A9" s="49" t="s">
        <v>70</v>
      </c>
      <c r="B9" s="51">
        <f t="shared" ref="B9:O9" si="2">IF(B6=0,"",B15/B6)</f>
        <v>0.16217354675652906</v>
      </c>
      <c r="C9" s="51">
        <f t="shared" si="2"/>
        <v>0.20320404721753793</v>
      </c>
      <c r="D9" s="51">
        <f t="shared" si="2"/>
        <v>0.40118243243243246</v>
      </c>
      <c r="E9" s="51">
        <f t="shared" si="2"/>
        <v>0.66483748417053612</v>
      </c>
      <c r="F9" s="51">
        <f t="shared" si="2"/>
        <v>0.87931807985643784</v>
      </c>
      <c r="G9" s="51">
        <f t="shared" si="2"/>
        <v>1.0494432071269488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0.5522676793007093</v>
      </c>
      <c r="O9" s="52">
        <f t="shared" si="2"/>
        <v>0.55226767930070941</v>
      </c>
    </row>
    <row r="10" spans="1:15" x14ac:dyDescent="0.2">
      <c r="A10" s="49" t="s">
        <v>71</v>
      </c>
      <c r="B10" s="51">
        <f t="shared" ref="B10:O10" si="3">IF(B6=0,"",B15/B7)</f>
        <v>4.2307692307692308</v>
      </c>
      <c r="C10" s="51">
        <f t="shared" si="3"/>
        <v>3.5970149253731343</v>
      </c>
      <c r="D10" s="51">
        <f t="shared" si="3"/>
        <v>4.2986425339366514</v>
      </c>
      <c r="E10" s="51">
        <f t="shared" si="3"/>
        <v>4.4744318181818183</v>
      </c>
      <c r="F10" s="51">
        <f t="shared" si="3"/>
        <v>5.0127877237851663</v>
      </c>
      <c r="G10" s="51">
        <f t="shared" si="3"/>
        <v>4.7119999999999997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4.5636471284783893</v>
      </c>
      <c r="O10" s="52">
        <f t="shared" si="3"/>
        <v>4.5636471284783902</v>
      </c>
    </row>
    <row r="11" spans="1:15" s="55" customFormat="1" x14ac:dyDescent="0.2">
      <c r="A11" s="29" t="s">
        <v>72</v>
      </c>
      <c r="B11" s="53">
        <f>VLOOKUP($A$2,'[2]LMU Other'!$A$2:$Z$36,25,FALSE)</f>
        <v>1640.8</v>
      </c>
      <c r="C11" s="53">
        <f>VLOOKUP($A$2,'[1]LMU Other'!$A$2:$Z$36,25,FALSE)</f>
        <v>1760.8</v>
      </c>
      <c r="D11" s="53">
        <f>VLOOKUP($A$2,'[3]LMU Other'!$A$2:$Z$36,25,FALSE)</f>
        <v>3325.4</v>
      </c>
      <c r="E11" s="53">
        <f>VLOOKUP($A$2,'[4]LMU Other'!$A$2:$Z$36,25,FALSE)</f>
        <v>5833.3</v>
      </c>
      <c r="F11" s="53">
        <f>VLOOKUP($A$2,'[5]LMU Other'!$A$2:$Z$36,25,FALSE)</f>
        <v>6696.8</v>
      </c>
      <c r="G11" s="53">
        <f>VLOOKUP($A$2,'[6]LMU Other'!$A$2:$Z$36,25,FALSE)</f>
        <v>8045.8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27302.899999999998</v>
      </c>
      <c r="O11" s="81">
        <f>N11/$N$5</f>
        <v>4550.4833333333327</v>
      </c>
    </row>
    <row r="12" spans="1:15" s="58" customFormat="1" x14ac:dyDescent="0.2">
      <c r="A12" s="56" t="s">
        <v>73</v>
      </c>
      <c r="B12" s="57">
        <f t="shared" ref="B12:O12" si="4">IF(B6=0,"",B11/B15)</f>
        <v>4.2618181818181817</v>
      </c>
      <c r="C12" s="57">
        <f t="shared" si="4"/>
        <v>3.6531120331950206</v>
      </c>
      <c r="D12" s="57">
        <f t="shared" si="4"/>
        <v>3.5004210526315789</v>
      </c>
      <c r="E12" s="57">
        <f t="shared" si="4"/>
        <v>3.7036825396825397</v>
      </c>
      <c r="F12" s="57">
        <f t="shared" si="4"/>
        <v>3.4167346938775509</v>
      </c>
      <c r="G12" s="57">
        <f t="shared" si="4"/>
        <v>3.4150254668930393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3.5421510119356512</v>
      </c>
      <c r="O12" s="57">
        <f t="shared" si="4"/>
        <v>3.5421510119356507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385</v>
      </c>
      <c r="C15" s="47">
        <f>VLOOKUP($A$2,'[1]LC Invoice'!$A$2:$Q$34,4,FALSE)</f>
        <v>482</v>
      </c>
      <c r="D15" s="47">
        <f>VLOOKUP($A$2,'[3]LC Invoice'!$A$2:$S$34,4,FALSE)</f>
        <v>950</v>
      </c>
      <c r="E15" s="47">
        <f>VLOOKUP($A$2,'[4]LC Invoice'!$A$2:$P$34,4,FALSE)</f>
        <v>1575</v>
      </c>
      <c r="F15" s="47">
        <f>VLOOKUP($A$2,'[5]LC Invoice'!$A$2:$P$34,4,FALSE)</f>
        <v>1960</v>
      </c>
      <c r="G15" s="47">
        <f>VLOOKUP($A$2,'[6]LC Invoice'!$A$2:$P$34,4,FALSE)</f>
        <v>2356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7708</v>
      </c>
      <c r="O15" s="48">
        <f>N15/$N$5</f>
        <v>1284.6666666666667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51</v>
      </c>
      <c r="D16" s="65">
        <f>VLOOKUP($A$2,'[3]Wheelchair Trips'!$A$2:$E$34,3,FALSE)</f>
        <v>123</v>
      </c>
      <c r="E16" s="65">
        <f>VLOOKUP($A$2,'[4]Wheelchair Trips'!$A$2:$E$34,3,FALSE)</f>
        <v>187</v>
      </c>
      <c r="F16" s="65">
        <f>VLOOKUP($A$2,'[5]Wheelchair Trips'!$A$2:$E$34,3,FALSE)</f>
        <v>314</v>
      </c>
      <c r="G16" s="65">
        <f>VLOOKUP($A$2,'[6]Wheelchair Trips'!$A$2:$E$34,3,FALSE)</f>
        <v>341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1041</v>
      </c>
      <c r="O16" s="48">
        <f>N16/$N$5</f>
        <v>173.5</v>
      </c>
    </row>
    <row r="17" spans="1:15" s="11" customFormat="1" x14ac:dyDescent="0.2">
      <c r="A17" s="49" t="s">
        <v>77</v>
      </c>
      <c r="B17" s="67">
        <f t="shared" ref="B17:O17" si="5">IF(B6=0,"",B16/B15)</f>
        <v>6.4935064935064929E-2</v>
      </c>
      <c r="C17" s="67">
        <f t="shared" si="5"/>
        <v>0.10580912863070539</v>
      </c>
      <c r="D17" s="67">
        <f t="shared" si="5"/>
        <v>0.12947368421052632</v>
      </c>
      <c r="E17" s="67">
        <f t="shared" si="5"/>
        <v>0.11873015873015873</v>
      </c>
      <c r="F17" s="67">
        <f t="shared" si="5"/>
        <v>0.16020408163265307</v>
      </c>
      <c r="G17" s="67">
        <f t="shared" si="5"/>
        <v>0.14473684210526316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0.13505448884276078</v>
      </c>
      <c r="O17" s="68">
        <f t="shared" si="5"/>
        <v>0.13505448884276075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18</v>
      </c>
      <c r="D21" s="73">
        <f>VLOOKUP($A$2,'[3]LC Invoice'!$A$2:$S$34,7,FALSE)</f>
        <v>26</v>
      </c>
      <c r="E21" s="73">
        <f>VLOOKUP($A$2,'[4]LC Invoice'!$A$2:$P$34,7,FALSE)</f>
        <v>2</v>
      </c>
      <c r="F21" s="73">
        <f>VLOOKUP($A$2,'[5]LC Invoice'!$A$2:$P$34,7,FALSE)</f>
        <v>8</v>
      </c>
      <c r="G21" s="73">
        <f>VLOOKUP($A$2,'[6]LC Invoice'!$A$2:$P$34,7,FALSE)</f>
        <v>42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99</v>
      </c>
      <c r="O21" s="70">
        <f>N21/$N$5</f>
        <v>16.5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9</v>
      </c>
      <c r="D22" s="74">
        <f>VLOOKUP($A$2,'[3]LC Invoice'!$A$2:$S$35,8,FALSE)</f>
        <v>27.5</v>
      </c>
      <c r="E22" s="74">
        <f>VLOOKUP($A$2,'[4]LC Invoice'!$A$2:$P$35,8,FALSE)</f>
        <v>9</v>
      </c>
      <c r="F22" s="74">
        <f>VLOOKUP($A$2,'[5]LC Invoice'!$A$2:$P$35,8,FALSE)</f>
        <v>40.5</v>
      </c>
      <c r="G22" s="74">
        <f>VLOOKUP($A$2,'[6]LC Invoice'!$A$2:$P$35,8,FALSE)</f>
        <v>50.5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150</v>
      </c>
      <c r="O22" s="54">
        <f>N22/$N$5</f>
        <v>25</v>
      </c>
    </row>
    <row r="23" spans="1:15" x14ac:dyDescent="0.2">
      <c r="A23" s="49" t="s">
        <v>82</v>
      </c>
      <c r="B23" s="67">
        <f t="shared" ref="B23:O23" si="6">IF(B6=0,"",B21/B15)</f>
        <v>7.7922077922077922E-3</v>
      </c>
      <c r="C23" s="67">
        <f t="shared" si="6"/>
        <v>3.7344398340248962E-2</v>
      </c>
      <c r="D23" s="67">
        <f t="shared" si="6"/>
        <v>2.736842105263158E-2</v>
      </c>
      <c r="E23" s="67">
        <f t="shared" si="6"/>
        <v>1.2698412698412698E-3</v>
      </c>
      <c r="F23" s="67">
        <f t="shared" si="6"/>
        <v>4.0816326530612249E-3</v>
      </c>
      <c r="G23" s="67">
        <f t="shared" si="6"/>
        <v>1.7826825127334467E-2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1.2843798650752466E-2</v>
      </c>
      <c r="O23" s="68">
        <f t="shared" si="6"/>
        <v>1.2843798650752464E-2</v>
      </c>
    </row>
    <row r="24" spans="1:15" x14ac:dyDescent="0.2">
      <c r="A24" s="152" t="s">
        <v>190</v>
      </c>
      <c r="B24" s="125">
        <f>VLOOKUP($A$2,'[2]LC Invoice'!$A$2:$S$34,18,FALSE)</f>
        <v>11</v>
      </c>
      <c r="C24" s="125">
        <f>VLOOKUP($A$2,'[1]LC Invoice'!$A$2:$T$34,18,FALSE)</f>
        <v>82</v>
      </c>
      <c r="D24" s="125">
        <f>VLOOKUP($A$2,'[3]LC Invoice'!$A$2:$V$34,18,FALSE)</f>
        <v>12.549547368421052</v>
      </c>
      <c r="E24" s="125">
        <f>VLOOKUP($A$2,'[4]LC Invoice'!$A$2:$S$34,18,FALSE)</f>
        <v>12.633688888888889</v>
      </c>
      <c r="F24" s="125">
        <f>VLOOKUP($A$2,'[5]LC Invoice'!$A$2:$S$34,18,FALSE)</f>
        <v>12.21476530612245</v>
      </c>
      <c r="G24" s="125">
        <f>VLOOKUP($A$2,'[6]LC Invoice'!$A$2:$S$34,18,FALSE)</f>
        <v>12.236112054329373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142.63411361776176</v>
      </c>
      <c r="O24" s="154">
        <f>N24/COUNTIF(B24:M24,"&lt;&gt;0")</f>
        <v>23.77235226962696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16</v>
      </c>
      <c r="D25" s="125">
        <f>VLOOKUP($A$2,'[3]LC Invoice'!$A$2:$V$34,19,FALSE)</f>
        <v>8.4</v>
      </c>
      <c r="E25" s="125">
        <f>VLOOKUP($A$2,'[4]LC Invoice'!$A$2:$S$34,19,FALSE)</f>
        <v>7.7000000000000011</v>
      </c>
      <c r="F25" s="125">
        <f>VLOOKUP($A$2,'[5]LC Invoice'!$A$2:$S$34,19,FALSE)</f>
        <v>11.899999999999997</v>
      </c>
      <c r="G25" s="125">
        <f>VLOOKUP($A$2,'[6]LC Invoice'!$A$2:$S$34,19,FALSE)</f>
        <v>15.399999999999993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65.7</v>
      </c>
      <c r="O25" s="155">
        <f>N25/COUNTIF(B25:M25,"&lt;&gt;0")</f>
        <v>10.950000000000001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3407.62</v>
      </c>
      <c r="C28" s="80">
        <f>VLOOKUP($A$2,'[1]LMU Other'!$A$2:$Z$36,24,FALSE)</f>
        <v>4299.28</v>
      </c>
      <c r="D28" s="80">
        <f>VLOOKUP($A$2,'[3]LMU Other'!$A$2:$Z$36,24,FALSE)</f>
        <v>8295.67</v>
      </c>
      <c r="E28" s="80">
        <f>VLOOKUP($A$2,'[4]LMU Other'!$A$2:$Z$36,24,FALSE)</f>
        <v>13515.26</v>
      </c>
      <c r="F28" s="80">
        <f>VLOOKUP($A$2,'[5]LMU Other'!$A$2:$Z$36,24,FALSE)</f>
        <v>16490.240000000002</v>
      </c>
      <c r="G28" s="80">
        <f>VLOOKUP($A$2,'[6]LMU Other'!$A$2:$Z$36,24,FALSE)</f>
        <v>19909.580000000002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65917.650000000009</v>
      </c>
      <c r="O28" s="54">
        <f>N28/$N$5</f>
        <v>10986.275000000001</v>
      </c>
    </row>
    <row r="29" spans="1:15" s="75" customFormat="1" x14ac:dyDescent="0.2">
      <c r="A29" s="29" t="s">
        <v>85</v>
      </c>
      <c r="B29" s="80">
        <f>VLOOKUP($A$2,'[2]LC Invoice'!$A$2:$P$34,9,FALSE)</f>
        <v>122.5</v>
      </c>
      <c r="C29" s="80">
        <f>VLOOKUP($A$2,'[1]LC Invoice'!$A$2:$Q$34,9,FALSE)</f>
        <v>151.19999999999999</v>
      </c>
      <c r="D29" s="80">
        <f>VLOOKUP($A$2,'[3]LC Invoice'!$A$2:$S$34,9,FALSE)</f>
        <v>301</v>
      </c>
      <c r="E29" s="80">
        <f>VLOOKUP($A$2,'[4]LC Invoice'!$A$2:$P$34,9,FALSE)</f>
        <v>549.5</v>
      </c>
      <c r="F29" s="80">
        <f>VLOOKUP($A$2,'[5]LC Invoice'!$A$2:$P$34,9,FALSE)</f>
        <v>753.9</v>
      </c>
      <c r="G29" s="80">
        <f>VLOOKUP($A$2,'[6]LC Invoice'!$A$2:$P$34,9,FALSE)</f>
        <v>872.9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2751</v>
      </c>
      <c r="O29" s="81">
        <f>N29/$N$5</f>
        <v>458.5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5048.42</v>
      </c>
      <c r="C39" s="94">
        <f t="shared" ref="C39:I39" si="9">C11+C28</f>
        <v>6060.08</v>
      </c>
      <c r="D39" s="94">
        <f t="shared" si="9"/>
        <v>11621.07</v>
      </c>
      <c r="E39" s="94">
        <f t="shared" si="9"/>
        <v>19348.560000000001</v>
      </c>
      <c r="F39" s="94">
        <f t="shared" si="9"/>
        <v>23187.040000000001</v>
      </c>
      <c r="G39" s="94">
        <f t="shared" si="9"/>
        <v>27955.38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93220.55</v>
      </c>
      <c r="O39" s="110">
        <f>N39/$N$5</f>
        <v>15536.758333333333</v>
      </c>
    </row>
    <row r="40" spans="1:15" s="58" customFormat="1" x14ac:dyDescent="0.2">
      <c r="A40" s="56" t="s">
        <v>91</v>
      </c>
      <c r="B40" s="94">
        <f>B28+B29</f>
        <v>3530.12</v>
      </c>
      <c r="C40" s="94">
        <f t="shared" ref="C40:M40" si="10">C28+C29</f>
        <v>4450.4799999999996</v>
      </c>
      <c r="D40" s="94">
        <f t="shared" si="10"/>
        <v>8596.67</v>
      </c>
      <c r="E40" s="94">
        <f t="shared" si="10"/>
        <v>14064.76</v>
      </c>
      <c r="F40" s="94">
        <f t="shared" si="10"/>
        <v>17244.140000000003</v>
      </c>
      <c r="G40" s="94">
        <f t="shared" si="10"/>
        <v>20782.480000000003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68668.649999999994</v>
      </c>
      <c r="O40" s="110">
        <f>N40/$N$5</f>
        <v>11444.775</v>
      </c>
    </row>
    <row r="41" spans="1:15" s="58" customFormat="1" x14ac:dyDescent="0.2">
      <c r="A41" s="56" t="s">
        <v>92</v>
      </c>
      <c r="B41" s="94">
        <f t="shared" ref="B41:M41" si="11">SUM(B28:B31)</f>
        <v>3530.12</v>
      </c>
      <c r="C41" s="94">
        <f t="shared" si="11"/>
        <v>4450.4799999999996</v>
      </c>
      <c r="D41" s="94">
        <f t="shared" si="11"/>
        <v>8596.67</v>
      </c>
      <c r="E41" s="94">
        <f t="shared" si="11"/>
        <v>14064.76</v>
      </c>
      <c r="F41" s="94">
        <f t="shared" si="11"/>
        <v>17244.140000000003</v>
      </c>
      <c r="G41" s="94">
        <f t="shared" si="11"/>
        <v>20782.480000000003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68668.649999999994</v>
      </c>
      <c r="O41" s="110">
        <f>N41/$N$5</f>
        <v>11444.775</v>
      </c>
    </row>
    <row r="42" spans="1:15" s="95" customFormat="1" x14ac:dyDescent="0.2">
      <c r="A42" s="56" t="s">
        <v>93</v>
      </c>
      <c r="B42" s="94">
        <f t="shared" ref="B42:I42" si="12">SUM(B28:B32)</f>
        <v>3530.12</v>
      </c>
      <c r="C42" s="94">
        <f t="shared" si="12"/>
        <v>4450.4799999999996</v>
      </c>
      <c r="D42" s="94">
        <f t="shared" si="12"/>
        <v>8596.67</v>
      </c>
      <c r="E42" s="94">
        <f>SUM(E28:E32)</f>
        <v>14064.76</v>
      </c>
      <c r="F42" s="94">
        <f t="shared" si="12"/>
        <v>17244.140000000003</v>
      </c>
      <c r="G42" s="94">
        <f t="shared" si="12"/>
        <v>20782.480000000003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68668.649999999994</v>
      </c>
      <c r="O42" s="110">
        <f>N42/$N$5</f>
        <v>11444.775</v>
      </c>
    </row>
    <row r="43" spans="1:15" s="58" customFormat="1" x14ac:dyDescent="0.2">
      <c r="A43" s="96" t="s">
        <v>94</v>
      </c>
      <c r="B43" s="97">
        <f t="shared" ref="B43:I43" si="13">B42-B36</f>
        <v>3530.12</v>
      </c>
      <c r="C43" s="97">
        <f>C42-C36</f>
        <v>4450.4799999999996</v>
      </c>
      <c r="D43" s="97">
        <f t="shared" si="13"/>
        <v>8596.67</v>
      </c>
      <c r="E43" s="97">
        <f>E42-E36</f>
        <v>14064.76</v>
      </c>
      <c r="F43" s="97">
        <f t="shared" si="13"/>
        <v>17244.140000000003</v>
      </c>
      <c r="G43" s="97">
        <f t="shared" si="13"/>
        <v>20782.480000000003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68668.649999999994</v>
      </c>
      <c r="O43" s="111">
        <f>N43/$N$5</f>
        <v>11444.775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13.11277922077922</v>
      </c>
      <c r="C46" s="94">
        <f t="shared" si="14"/>
        <v>12.572780082987551</v>
      </c>
      <c r="D46" s="94">
        <f t="shared" si="14"/>
        <v>12.232705263157895</v>
      </c>
      <c r="E46" s="94">
        <f t="shared" si="14"/>
        <v>12.284800000000001</v>
      </c>
      <c r="F46" s="94">
        <f t="shared" si="14"/>
        <v>11.830122448979592</v>
      </c>
      <c r="G46" s="94">
        <f t="shared" si="14"/>
        <v>11.865611205432938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12.09399974052932</v>
      </c>
      <c r="O46" s="108">
        <f t="shared" si="14"/>
        <v>12.09399974052932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8.8509610389610387</v>
      </c>
      <c r="C47" s="94">
        <f t="shared" si="15"/>
        <v>8.9196680497925307</v>
      </c>
      <c r="D47" s="94">
        <f t="shared" si="15"/>
        <v>8.7322842105263163</v>
      </c>
      <c r="E47" s="94">
        <f t="shared" si="15"/>
        <v>8.5811174603174596</v>
      </c>
      <c r="F47" s="94">
        <f t="shared" si="15"/>
        <v>8.4133877551020415</v>
      </c>
      <c r="G47" s="94">
        <f t="shared" si="15"/>
        <v>8.4505857385398997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8.5518487285936704</v>
      </c>
      <c r="O47" s="108">
        <f t="shared" si="15"/>
        <v>8.5518487285936704</v>
      </c>
    </row>
    <row r="48" spans="1:15" s="58" customFormat="1" x14ac:dyDescent="0.2">
      <c r="A48" s="56" t="s">
        <v>98</v>
      </c>
      <c r="B48" s="94">
        <f>IF(B$6=0,"",B40/B$15)</f>
        <v>9.169142857142857</v>
      </c>
      <c r="C48" s="94">
        <f t="shared" ref="B48:O51" si="16">IF(C$6=0,"",C40/C$15)</f>
        <v>9.2333609958506209</v>
      </c>
      <c r="D48" s="94">
        <f t="shared" si="16"/>
        <v>9.0491263157894739</v>
      </c>
      <c r="E48" s="94">
        <f t="shared" si="16"/>
        <v>8.9300063492063497</v>
      </c>
      <c r="F48" s="94">
        <f t="shared" si="16"/>
        <v>8.798030612244899</v>
      </c>
      <c r="G48" s="94">
        <f t="shared" si="16"/>
        <v>8.8210865874363336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8.9087506486766994</v>
      </c>
      <c r="O48" s="108">
        <f t="shared" si="16"/>
        <v>8.9087506486766994</v>
      </c>
    </row>
    <row r="49" spans="1:15" s="58" customFormat="1" x14ac:dyDescent="0.2">
      <c r="A49" s="56" t="s">
        <v>99</v>
      </c>
      <c r="B49" s="94">
        <f t="shared" si="16"/>
        <v>9.169142857142857</v>
      </c>
      <c r="C49" s="94">
        <f t="shared" si="16"/>
        <v>9.2333609958506209</v>
      </c>
      <c r="D49" s="94">
        <f t="shared" si="16"/>
        <v>9.0491263157894739</v>
      </c>
      <c r="E49" s="94">
        <f t="shared" si="16"/>
        <v>8.9300063492063497</v>
      </c>
      <c r="F49" s="94">
        <f t="shared" si="16"/>
        <v>8.798030612244899</v>
      </c>
      <c r="G49" s="94">
        <f t="shared" si="16"/>
        <v>8.8210865874363336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8.9087506486766994</v>
      </c>
      <c r="O49" s="108">
        <f t="shared" si="16"/>
        <v>8.9087506486766994</v>
      </c>
    </row>
    <row r="50" spans="1:15" s="95" customFormat="1" x14ac:dyDescent="0.2">
      <c r="A50" s="56" t="s">
        <v>100</v>
      </c>
      <c r="B50" s="94">
        <f t="shared" si="16"/>
        <v>9.169142857142857</v>
      </c>
      <c r="C50" s="94">
        <f t="shared" si="16"/>
        <v>9.2333609958506209</v>
      </c>
      <c r="D50" s="94">
        <f t="shared" si="16"/>
        <v>9.0491263157894739</v>
      </c>
      <c r="E50" s="94">
        <f t="shared" si="16"/>
        <v>8.9300063492063497</v>
      </c>
      <c r="F50" s="94">
        <f t="shared" si="16"/>
        <v>8.798030612244899</v>
      </c>
      <c r="G50" s="94">
        <f t="shared" si="16"/>
        <v>8.8210865874363336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8.9087506486766994</v>
      </c>
      <c r="O50" s="108">
        <f t="shared" si="16"/>
        <v>8.9087506486766994</v>
      </c>
    </row>
    <row r="51" spans="1:15" s="58" customFormat="1" x14ac:dyDescent="0.2">
      <c r="A51" s="96" t="s">
        <v>94</v>
      </c>
      <c r="B51" s="97">
        <f t="shared" si="16"/>
        <v>9.169142857142857</v>
      </c>
      <c r="C51" s="97">
        <f t="shared" si="16"/>
        <v>9.2333609958506209</v>
      </c>
      <c r="D51" s="97">
        <f t="shared" si="16"/>
        <v>9.0491263157894739</v>
      </c>
      <c r="E51" s="97">
        <f t="shared" si="16"/>
        <v>8.9300063492063497</v>
      </c>
      <c r="F51" s="97">
        <f t="shared" si="16"/>
        <v>8.798030612244899</v>
      </c>
      <c r="G51" s="97">
        <f t="shared" si="16"/>
        <v>8.8210865874363336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8.9087506486766994</v>
      </c>
      <c r="O51" s="97">
        <f t="shared" si="16"/>
        <v>8.9087506486766994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5"/>
  </sheetPr>
  <dimension ref="A1:BG233"/>
  <sheetViews>
    <sheetView showGridLines="0" topLeftCell="A130" zoomScale="86" zoomScaleNormal="86" workbookViewId="0">
      <selection activeCell="N34" sqref="N34"/>
    </sheetView>
  </sheetViews>
  <sheetFormatPr defaultRowHeight="12" x14ac:dyDescent="0.2"/>
  <cols>
    <col min="1" max="1" width="26.42578125" style="25" bestFit="1" customWidth="1"/>
    <col min="2" max="2" width="13.140625" style="26" customWidth="1"/>
    <col min="3" max="3" width="13" style="26" customWidth="1"/>
    <col min="4" max="13" width="21" style="26" customWidth="1"/>
    <col min="14" max="14" width="21" style="16" customWidth="1"/>
    <col min="15" max="15" width="9.140625" style="20"/>
    <col min="16" max="17" width="9.85546875" style="20" bestFit="1" customWidth="1"/>
    <col min="18" max="28" width="9.140625" style="20" customWidth="1"/>
    <col min="29" max="29" width="10.140625" style="20" customWidth="1"/>
    <col min="30" max="32" width="9.140625" style="20"/>
    <col min="33" max="43" width="9.140625" style="20" customWidth="1"/>
    <col min="44" max="16384" width="9.140625" style="20"/>
  </cols>
  <sheetData>
    <row r="1" spans="1:18" s="13" customFormat="1" ht="15" x14ac:dyDescent="0.25">
      <c r="A1" s="312" t="s">
        <v>186</v>
      </c>
      <c r="B1" s="312"/>
      <c r="C1" s="312"/>
      <c r="D1" s="312"/>
      <c r="E1" s="312"/>
      <c r="F1" s="312"/>
      <c r="G1" s="12"/>
      <c r="H1" s="12"/>
      <c r="I1" s="12"/>
      <c r="J1" s="12"/>
      <c r="K1" s="12"/>
      <c r="L1" s="12"/>
      <c r="M1" s="12"/>
      <c r="N1" s="12"/>
    </row>
    <row r="3" spans="1:18" s="11" customFormat="1" x14ac:dyDescent="0.2">
      <c r="A3" s="14"/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3" t="s">
        <v>47</v>
      </c>
    </row>
    <row r="4" spans="1:18" s="16" customFormat="1" x14ac:dyDescent="0.2">
      <c r="A4" s="15" t="s">
        <v>0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58</v>
      </c>
      <c r="M4" s="3" t="s">
        <v>59</v>
      </c>
      <c r="N4" s="3"/>
    </row>
    <row r="5" spans="1:18" x14ac:dyDescent="0.2">
      <c r="A5" s="7" t="s">
        <v>3</v>
      </c>
      <c r="B5" s="17">
        <f>$B83*B124</f>
        <v>14121.643862523815</v>
      </c>
      <c r="C5" s="17">
        <f t="shared" ref="C5:M5" si="0">$B83*C124</f>
        <v>16477.948117141095</v>
      </c>
      <c r="D5" s="17">
        <f t="shared" si="0"/>
        <v>20621.03448369796</v>
      </c>
      <c r="E5" s="17">
        <f t="shared" si="0"/>
        <v>22651.058304014776</v>
      </c>
      <c r="F5" s="17">
        <f t="shared" si="0"/>
        <v>26442.247492502513</v>
      </c>
      <c r="G5" s="17">
        <f t="shared" si="0"/>
        <v>27992.738099905546</v>
      </c>
      <c r="H5" s="17">
        <f t="shared" si="0"/>
        <v>34306.494887898436</v>
      </c>
      <c r="I5" s="17">
        <f t="shared" si="0"/>
        <v>38688.816385928651</v>
      </c>
      <c r="J5" s="17">
        <f t="shared" si="0"/>
        <v>44954.894150647262</v>
      </c>
      <c r="K5" s="17">
        <f t="shared" si="0"/>
        <v>45128.804160267209</v>
      </c>
      <c r="L5" s="17">
        <f>$B83*L124</f>
        <v>49978.701877145162</v>
      </c>
      <c r="M5" s="17">
        <f t="shared" si="0"/>
        <v>49908.228382121379</v>
      </c>
      <c r="N5" s="18">
        <f>SUM(B5:M5)</f>
        <v>391272.6102037938</v>
      </c>
      <c r="O5" s="19"/>
      <c r="P5" s="95"/>
      <c r="Q5" s="95"/>
      <c r="R5" s="95"/>
    </row>
    <row r="6" spans="1:18" x14ac:dyDescent="0.2">
      <c r="A6" s="7" t="s">
        <v>4</v>
      </c>
      <c r="B6" s="17">
        <f t="shared" ref="B6:M6" si="1">$B84*B125</f>
        <v>14686.268031214047</v>
      </c>
      <c r="C6" s="17">
        <f t="shared" si="1"/>
        <v>16965.745830062402</v>
      </c>
      <c r="D6" s="17">
        <f t="shared" si="1"/>
        <v>20815.149274389922</v>
      </c>
      <c r="E6" s="17">
        <f t="shared" si="1"/>
        <v>23079.386525681264</v>
      </c>
      <c r="F6" s="17">
        <f t="shared" si="1"/>
        <v>24924.499821082602</v>
      </c>
      <c r="G6" s="17">
        <f t="shared" si="1"/>
        <v>30215.020777487287</v>
      </c>
      <c r="H6" s="17">
        <f t="shared" si="1"/>
        <v>28999.506232965432</v>
      </c>
      <c r="I6" s="17">
        <f t="shared" si="1"/>
        <v>33859.357057377747</v>
      </c>
      <c r="J6" s="17">
        <f t="shared" si="1"/>
        <v>32361.710937698397</v>
      </c>
      <c r="K6" s="17">
        <f t="shared" si="1"/>
        <v>39321.21281374705</v>
      </c>
      <c r="L6" s="17">
        <f t="shared" si="1"/>
        <v>41048.633067987561</v>
      </c>
      <c r="M6" s="17">
        <f t="shared" si="1"/>
        <v>38138.989297427084</v>
      </c>
      <c r="N6" s="18">
        <f t="shared" ref="N6:N34" si="2">SUM(B6:M6)</f>
        <v>344415.47966712079</v>
      </c>
      <c r="O6" s="19"/>
      <c r="P6" s="95"/>
      <c r="Q6" s="95"/>
      <c r="R6" s="95"/>
    </row>
    <row r="7" spans="1:18" x14ac:dyDescent="0.2">
      <c r="A7" s="7" t="s">
        <v>5</v>
      </c>
      <c r="B7" s="17">
        <f t="shared" ref="B7:M7" si="3">$B85*B126</f>
        <v>9831.5882636390306</v>
      </c>
      <c r="C7" s="17">
        <f t="shared" si="3"/>
        <v>11894.172546825694</v>
      </c>
      <c r="D7" s="17">
        <f t="shared" si="3"/>
        <v>12715.22932526946</v>
      </c>
      <c r="E7" s="17">
        <f t="shared" si="3"/>
        <v>14605.997334952173</v>
      </c>
      <c r="F7" s="17">
        <f t="shared" si="3"/>
        <v>17729.488945513196</v>
      </c>
      <c r="G7" s="17">
        <f t="shared" si="3"/>
        <v>20402.702583638231</v>
      </c>
      <c r="H7" s="17">
        <f t="shared" si="3"/>
        <v>21654.049621894326</v>
      </c>
      <c r="I7" s="17">
        <f t="shared" si="3"/>
        <v>22967.750995147253</v>
      </c>
      <c r="J7" s="17">
        <f t="shared" si="3"/>
        <v>24250.906715761357</v>
      </c>
      <c r="K7" s="17">
        <f t="shared" si="3"/>
        <v>26704.078158568685</v>
      </c>
      <c r="L7" s="17">
        <f t="shared" si="3"/>
        <v>27976.599942754543</v>
      </c>
      <c r="M7" s="17">
        <f t="shared" si="3"/>
        <v>30888.817866576686</v>
      </c>
      <c r="N7" s="18">
        <f t="shared" si="2"/>
        <v>241621.38230054063</v>
      </c>
      <c r="O7" s="19"/>
      <c r="P7" s="95"/>
      <c r="Q7" s="95"/>
      <c r="R7" s="95"/>
    </row>
    <row r="8" spans="1:18" x14ac:dyDescent="0.2">
      <c r="A8" s="7" t="s">
        <v>6</v>
      </c>
      <c r="B8" s="17">
        <f t="shared" ref="B8:M8" si="4">$B86*B127</f>
        <v>12610.07718793821</v>
      </c>
      <c r="C8" s="17">
        <f t="shared" si="4"/>
        <v>13401.360856149537</v>
      </c>
      <c r="D8" s="17">
        <f t="shared" si="4"/>
        <v>17007.029400643198</v>
      </c>
      <c r="E8" s="17">
        <f t="shared" si="4"/>
        <v>19100.458151581268</v>
      </c>
      <c r="F8" s="17">
        <f t="shared" si="4"/>
        <v>24395.941587056728</v>
      </c>
      <c r="G8" s="17">
        <f t="shared" si="4"/>
        <v>26354.731796658038</v>
      </c>
      <c r="H8" s="17">
        <f t="shared" si="4"/>
        <v>30350.927777221299</v>
      </c>
      <c r="I8" s="17">
        <f t="shared" si="4"/>
        <v>35897.428819629102</v>
      </c>
      <c r="J8" s="17">
        <f t="shared" si="4"/>
        <v>38632.70231541308</v>
      </c>
      <c r="K8" s="17">
        <f t="shared" si="4"/>
        <v>43418.657171004153</v>
      </c>
      <c r="L8" s="17">
        <f t="shared" si="4"/>
        <v>47832.274167057811</v>
      </c>
      <c r="M8" s="17">
        <f t="shared" si="4"/>
        <v>47223.579899321929</v>
      </c>
      <c r="N8" s="18">
        <f t="shared" si="2"/>
        <v>356225.16912967438</v>
      </c>
      <c r="O8" s="19"/>
      <c r="P8" s="95"/>
      <c r="Q8" s="95"/>
      <c r="R8" s="95"/>
    </row>
    <row r="9" spans="1:18" x14ac:dyDescent="0.2">
      <c r="A9" s="7" t="s">
        <v>7</v>
      </c>
      <c r="B9" s="17">
        <f t="shared" ref="B9:M9" si="5">$B87*B128</f>
        <v>9962.7438382343571</v>
      </c>
      <c r="C9" s="17">
        <f t="shared" si="5"/>
        <v>11487.506919511412</v>
      </c>
      <c r="D9" s="17">
        <f t="shared" si="5"/>
        <v>14304.07553894822</v>
      </c>
      <c r="E9" s="17">
        <f t="shared" si="5"/>
        <v>16050.903482292901</v>
      </c>
      <c r="F9" s="17">
        <f t="shared" si="5"/>
        <v>21781.792453194914</v>
      </c>
      <c r="G9" s="17">
        <f t="shared" si="5"/>
        <v>23109.051490078793</v>
      </c>
      <c r="H9" s="17">
        <f t="shared" si="5"/>
        <v>27459.91045361121</v>
      </c>
      <c r="I9" s="17">
        <f t="shared" si="5"/>
        <v>27882.55646031845</v>
      </c>
      <c r="J9" s="17">
        <f t="shared" si="5"/>
        <v>33298.265499441222</v>
      </c>
      <c r="K9" s="17">
        <f t="shared" si="5"/>
        <v>36626.295036892407</v>
      </c>
      <c r="L9" s="17">
        <f t="shared" si="5"/>
        <v>38525.379587099254</v>
      </c>
      <c r="M9" s="17">
        <f t="shared" si="5"/>
        <v>43454.775987307818</v>
      </c>
      <c r="N9" s="18">
        <f t="shared" si="2"/>
        <v>303943.25674693094</v>
      </c>
      <c r="O9" s="19"/>
      <c r="P9" s="95"/>
      <c r="Q9" s="95"/>
      <c r="R9" s="95"/>
    </row>
    <row r="10" spans="1:18" x14ac:dyDescent="0.2">
      <c r="A10" s="7" t="s">
        <v>8</v>
      </c>
      <c r="B10" s="17">
        <f t="shared" ref="B10:M10" si="6">$B88*B129</f>
        <v>19349.210987229839</v>
      </c>
      <c r="C10" s="17">
        <f t="shared" si="6"/>
        <v>20008.38438232429</v>
      </c>
      <c r="D10" s="17">
        <f t="shared" si="6"/>
        <v>20150.55854666945</v>
      </c>
      <c r="E10" s="17">
        <f t="shared" si="6"/>
        <v>22055.210346460124</v>
      </c>
      <c r="F10" s="17">
        <f t="shared" si="6"/>
        <v>25709.29835466497</v>
      </c>
      <c r="G10" s="17">
        <f t="shared" si="6"/>
        <v>31592.292224960402</v>
      </c>
      <c r="H10" s="17">
        <f t="shared" si="6"/>
        <v>34235.847209315616</v>
      </c>
      <c r="I10" s="17">
        <f t="shared" si="6"/>
        <v>38259.89722930421</v>
      </c>
      <c r="J10" s="17">
        <f t="shared" si="6"/>
        <v>42407.426634500756</v>
      </c>
      <c r="K10" s="17">
        <f t="shared" si="6"/>
        <v>51885.540816191249</v>
      </c>
      <c r="L10" s="17">
        <f t="shared" si="6"/>
        <v>55929.731578246639</v>
      </c>
      <c r="M10" s="17">
        <f t="shared" si="6"/>
        <v>58051.278714736443</v>
      </c>
      <c r="N10" s="18">
        <f t="shared" si="2"/>
        <v>419634.677024604</v>
      </c>
      <c r="O10" s="19"/>
      <c r="P10" s="95"/>
      <c r="Q10" s="95"/>
      <c r="R10" s="95"/>
    </row>
    <row r="11" spans="1:18" x14ac:dyDescent="0.2">
      <c r="A11" s="7" t="s">
        <v>9</v>
      </c>
      <c r="B11" s="17">
        <f t="shared" ref="B11:M11" si="7">$B89*B130</f>
        <v>623.19993506699916</v>
      </c>
      <c r="C11" s="17">
        <f t="shared" si="7"/>
        <v>755.00414280043424</v>
      </c>
      <c r="D11" s="17">
        <f t="shared" si="7"/>
        <v>950.14600318594069</v>
      </c>
      <c r="E11" s="17">
        <f t="shared" si="7"/>
        <v>1169.5322323127132</v>
      </c>
      <c r="F11" s="17">
        <f t="shared" si="7"/>
        <v>1197.3610465036409</v>
      </c>
      <c r="G11" s="17">
        <f t="shared" si="7"/>
        <v>1672.4626823868111</v>
      </c>
      <c r="H11" s="17">
        <f t="shared" si="7"/>
        <v>1298.2312994192498</v>
      </c>
      <c r="I11" s="17">
        <f t="shared" si="7"/>
        <v>1749.8136249499428</v>
      </c>
      <c r="J11" s="17">
        <f t="shared" si="7"/>
        <v>2154.6958809466369</v>
      </c>
      <c r="K11" s="17">
        <f t="shared" si="7"/>
        <v>2595.8380327543805</v>
      </c>
      <c r="L11" s="17">
        <f t="shared" si="7"/>
        <v>2234.8182018518173</v>
      </c>
      <c r="M11" s="17">
        <f t="shared" si="7"/>
        <v>3483.7774055223194</v>
      </c>
      <c r="N11" s="18">
        <f t="shared" si="2"/>
        <v>19884.880487700888</v>
      </c>
      <c r="O11" s="19"/>
      <c r="P11" s="95"/>
      <c r="Q11" s="95"/>
      <c r="R11" s="95"/>
    </row>
    <row r="12" spans="1:18" x14ac:dyDescent="0.2">
      <c r="A12" s="7" t="s">
        <v>168</v>
      </c>
      <c r="B12" s="17">
        <f t="shared" ref="B12:M12" si="8">$B90*B131</f>
        <v>17256.38792653655</v>
      </c>
      <c r="C12" s="17">
        <f t="shared" si="8"/>
        <v>16824.146177296785</v>
      </c>
      <c r="D12" s="17">
        <f t="shared" si="8"/>
        <v>22877.839099989644</v>
      </c>
      <c r="E12" s="17">
        <f t="shared" si="8"/>
        <v>23419.959847485054</v>
      </c>
      <c r="F12" s="17">
        <f t="shared" si="8"/>
        <v>27694.600389851545</v>
      </c>
      <c r="G12" s="17">
        <f t="shared" si="8"/>
        <v>31326.463200368864</v>
      </c>
      <c r="H12" s="17">
        <f t="shared" si="8"/>
        <v>32578.948251394497</v>
      </c>
      <c r="I12" s="17">
        <f t="shared" si="8"/>
        <v>35209.255999574911</v>
      </c>
      <c r="J12" s="17">
        <f t="shared" si="8"/>
        <v>36971.250617622296</v>
      </c>
      <c r="K12" s="17">
        <f t="shared" si="8"/>
        <v>40088.258754561568</v>
      </c>
      <c r="L12" s="17">
        <f t="shared" si="8"/>
        <v>43182.239849694866</v>
      </c>
      <c r="M12" s="17">
        <f t="shared" si="8"/>
        <v>50626.48421814265</v>
      </c>
      <c r="N12" s="18">
        <f t="shared" si="2"/>
        <v>378055.83433251927</v>
      </c>
      <c r="O12" s="19"/>
      <c r="P12" s="95"/>
      <c r="Q12" s="95"/>
      <c r="R12" s="95"/>
    </row>
    <row r="13" spans="1:18" x14ac:dyDescent="0.2">
      <c r="A13" s="7" t="s">
        <v>11</v>
      </c>
      <c r="B13" s="17">
        <f t="shared" ref="B13:M13" si="9">$B91*B132</f>
        <v>13734.228012003072</v>
      </c>
      <c r="C13" s="17">
        <f t="shared" si="9"/>
        <v>15059.312270004326</v>
      </c>
      <c r="D13" s="17">
        <f t="shared" si="9"/>
        <v>19485.742759689252</v>
      </c>
      <c r="E13" s="17">
        <f t="shared" si="9"/>
        <v>20994.74041005228</v>
      </c>
      <c r="F13" s="17">
        <f t="shared" si="9"/>
        <v>24818.836249319917</v>
      </c>
      <c r="G13" s="17">
        <f t="shared" si="9"/>
        <v>28150.909229187746</v>
      </c>
      <c r="H13" s="17">
        <f t="shared" si="9"/>
        <v>30083.517958568416</v>
      </c>
      <c r="I13" s="17">
        <f t="shared" si="9"/>
        <v>29315.709104580292</v>
      </c>
      <c r="J13" s="17">
        <f t="shared" si="9"/>
        <v>34456.779867221368</v>
      </c>
      <c r="K13" s="17">
        <f t="shared" si="9"/>
        <v>35741.283235195988</v>
      </c>
      <c r="L13" s="17">
        <f t="shared" si="9"/>
        <v>39155.51051990113</v>
      </c>
      <c r="M13" s="17">
        <f t="shared" si="9"/>
        <v>41995.789119009118</v>
      </c>
      <c r="N13" s="18">
        <f t="shared" si="2"/>
        <v>332992.3587347329</v>
      </c>
      <c r="O13" s="19"/>
      <c r="P13" s="95"/>
      <c r="Q13" s="95"/>
      <c r="R13" s="95"/>
    </row>
    <row r="14" spans="1:18" x14ac:dyDescent="0.2">
      <c r="A14" s="7" t="s">
        <v>12</v>
      </c>
      <c r="B14" s="17">
        <f t="shared" ref="B14:M14" si="10">$B92*B133</f>
        <v>10173.994959463604</v>
      </c>
      <c r="C14" s="17">
        <f t="shared" si="10"/>
        <v>10417.672442759107</v>
      </c>
      <c r="D14" s="17">
        <f t="shared" si="10"/>
        <v>14245.416964382848</v>
      </c>
      <c r="E14" s="17">
        <f t="shared" si="10"/>
        <v>16913.082551775056</v>
      </c>
      <c r="F14" s="17">
        <f t="shared" si="10"/>
        <v>17951.880350136238</v>
      </c>
      <c r="G14" s="17">
        <f t="shared" si="10"/>
        <v>21427.168892906862</v>
      </c>
      <c r="H14" s="17">
        <f t="shared" si="10"/>
        <v>23732.785249584002</v>
      </c>
      <c r="I14" s="17">
        <f t="shared" si="10"/>
        <v>28997.732816106065</v>
      </c>
      <c r="J14" s="17">
        <f t="shared" si="10"/>
        <v>30848.157287309179</v>
      </c>
      <c r="K14" s="17">
        <f t="shared" si="10"/>
        <v>35165.369289785565</v>
      </c>
      <c r="L14" s="17">
        <f t="shared" si="10"/>
        <v>38293.815556936657</v>
      </c>
      <c r="M14" s="17">
        <f t="shared" si="10"/>
        <v>38251.367901905389</v>
      </c>
      <c r="N14" s="18">
        <f t="shared" si="2"/>
        <v>286418.44426305057</v>
      </c>
      <c r="O14" s="19"/>
      <c r="P14" s="95"/>
      <c r="Q14" s="95"/>
      <c r="R14" s="95"/>
    </row>
    <row r="15" spans="1:18" x14ac:dyDescent="0.2">
      <c r="A15" s="7" t="s">
        <v>13</v>
      </c>
      <c r="B15" s="17">
        <f t="shared" ref="B15:M15" si="11">$B93*B134</f>
        <v>20314.814524566369</v>
      </c>
      <c r="C15" s="17">
        <f t="shared" si="11"/>
        <v>21054.993424363827</v>
      </c>
      <c r="D15" s="17">
        <f t="shared" si="11"/>
        <v>27031.151380416442</v>
      </c>
      <c r="E15" s="17">
        <f t="shared" si="11"/>
        <v>30480.054024380312</v>
      </c>
      <c r="F15" s="17">
        <f t="shared" si="11"/>
        <v>33719.22182249566</v>
      </c>
      <c r="G15" s="17">
        <f t="shared" si="11"/>
        <v>37363.526626747509</v>
      </c>
      <c r="H15" s="17">
        <f t="shared" si="11"/>
        <v>42516.303379587676</v>
      </c>
      <c r="I15" s="17">
        <f t="shared" si="11"/>
        <v>43535.074902225031</v>
      </c>
      <c r="J15" s="17">
        <f t="shared" si="11"/>
        <v>45286.231868068593</v>
      </c>
      <c r="K15" s="17">
        <f t="shared" si="11"/>
        <v>45750.756625949223</v>
      </c>
      <c r="L15" s="17">
        <f t="shared" si="11"/>
        <v>50169.430535983352</v>
      </c>
      <c r="M15" s="17">
        <f t="shared" si="11"/>
        <v>54550.008704360313</v>
      </c>
      <c r="N15" s="18">
        <f t="shared" si="2"/>
        <v>451771.56781914434</v>
      </c>
      <c r="O15" s="19"/>
      <c r="P15" s="95"/>
      <c r="Q15" s="95"/>
      <c r="R15" s="95"/>
    </row>
    <row r="16" spans="1:18" x14ac:dyDescent="0.2">
      <c r="A16" s="7" t="s">
        <v>14</v>
      </c>
      <c r="B16" s="17">
        <f t="shared" ref="B16:M16" si="12">$B94*B135</f>
        <v>14866.268827404812</v>
      </c>
      <c r="C16" s="17">
        <f t="shared" si="12"/>
        <v>16094.219870005174</v>
      </c>
      <c r="D16" s="17">
        <f t="shared" si="12"/>
        <v>19515.13942009224</v>
      </c>
      <c r="E16" s="17">
        <f t="shared" si="12"/>
        <v>22546.714254979743</v>
      </c>
      <c r="F16" s="17">
        <f t="shared" si="12"/>
        <v>24371.670714373075</v>
      </c>
      <c r="G16" s="17">
        <f t="shared" si="12"/>
        <v>27362.668510690193</v>
      </c>
      <c r="H16" s="17">
        <f t="shared" si="12"/>
        <v>28633.602728001682</v>
      </c>
      <c r="I16" s="17">
        <f t="shared" si="12"/>
        <v>33951.07430497709</v>
      </c>
      <c r="J16" s="17">
        <f t="shared" si="12"/>
        <v>37514.163302901201</v>
      </c>
      <c r="K16" s="17">
        <f t="shared" si="12"/>
        <v>39332.672001096951</v>
      </c>
      <c r="L16" s="17">
        <f t="shared" si="12"/>
        <v>43826.402953051707</v>
      </c>
      <c r="M16" s="17">
        <f t="shared" si="12"/>
        <v>49375.950994147141</v>
      </c>
      <c r="N16" s="18">
        <f t="shared" si="2"/>
        <v>357390.54788172105</v>
      </c>
      <c r="O16" s="19"/>
      <c r="P16" s="95"/>
      <c r="Q16" s="95"/>
      <c r="R16" s="95"/>
    </row>
    <row r="17" spans="1:18" x14ac:dyDescent="0.2">
      <c r="A17" s="7" t="s">
        <v>169</v>
      </c>
      <c r="B17" s="17">
        <f t="shared" ref="B17:M17" si="13">$B95*B136</f>
        <v>12322.198970539323</v>
      </c>
      <c r="C17" s="17">
        <f t="shared" si="13"/>
        <v>13009.348464779694</v>
      </c>
      <c r="D17" s="17">
        <f t="shared" si="13"/>
        <v>12252.809068735542</v>
      </c>
      <c r="E17" s="17">
        <f t="shared" si="13"/>
        <v>15248.877980433655</v>
      </c>
      <c r="F17" s="17">
        <f t="shared" si="13"/>
        <v>16979.377593556725</v>
      </c>
      <c r="G17" s="17">
        <f t="shared" si="13"/>
        <v>20291.600319893372</v>
      </c>
      <c r="H17" s="17">
        <f t="shared" si="13"/>
        <v>22382.422818943494</v>
      </c>
      <c r="I17" s="17">
        <f t="shared" si="13"/>
        <v>24705.624425346628</v>
      </c>
      <c r="J17" s="17">
        <f t="shared" si="13"/>
        <v>26749.031987669849</v>
      </c>
      <c r="K17" s="17">
        <f t="shared" si="13"/>
        <v>30773.968399985526</v>
      </c>
      <c r="L17" s="17">
        <f t="shared" si="13"/>
        <v>32200.658686838313</v>
      </c>
      <c r="M17" s="17">
        <f t="shared" si="13"/>
        <v>38572.918360950214</v>
      </c>
      <c r="N17" s="18">
        <f t="shared" si="2"/>
        <v>265488.8370776723</v>
      </c>
      <c r="O17" s="19"/>
      <c r="P17" s="95"/>
      <c r="Q17" s="95"/>
      <c r="R17" s="95"/>
    </row>
    <row r="18" spans="1:18" x14ac:dyDescent="0.2">
      <c r="A18" s="7" t="s">
        <v>16</v>
      </c>
      <c r="B18" s="17">
        <f t="shared" ref="B18:M18" si="14">$B96*B137</f>
        <v>13802.025767257595</v>
      </c>
      <c r="C18" s="17">
        <f t="shared" si="14"/>
        <v>16243.219057663171</v>
      </c>
      <c r="D18" s="17">
        <f t="shared" si="14"/>
        <v>20967.070485022035</v>
      </c>
      <c r="E18" s="17">
        <f t="shared" si="14"/>
        <v>21881.944698943506</v>
      </c>
      <c r="F18" s="17">
        <f t="shared" si="14"/>
        <v>24810.064641707912</v>
      </c>
      <c r="G18" s="17">
        <f t="shared" si="14"/>
        <v>27041.696315266272</v>
      </c>
      <c r="H18" s="17">
        <f t="shared" si="14"/>
        <v>30679.875287233561</v>
      </c>
      <c r="I18" s="17">
        <f t="shared" si="14"/>
        <v>32271.050275999274</v>
      </c>
      <c r="J18" s="17">
        <f t="shared" si="14"/>
        <v>33318.093269307916</v>
      </c>
      <c r="K18" s="17">
        <f t="shared" si="14"/>
        <v>39412.033782218241</v>
      </c>
      <c r="L18" s="17">
        <f t="shared" si="14"/>
        <v>40946.645485976995</v>
      </c>
      <c r="M18" s="17">
        <f t="shared" si="14"/>
        <v>44488.331565280874</v>
      </c>
      <c r="N18" s="18">
        <f t="shared" si="2"/>
        <v>345862.05063187733</v>
      </c>
      <c r="O18" s="19"/>
      <c r="P18" s="95"/>
      <c r="Q18" s="95"/>
      <c r="R18" s="95"/>
    </row>
    <row r="19" spans="1:18" x14ac:dyDescent="0.2">
      <c r="A19" s="7" t="s">
        <v>17</v>
      </c>
      <c r="B19" s="17">
        <f t="shared" ref="B19:M19" si="15">$B97*B138</f>
        <v>11790.574338625827</v>
      </c>
      <c r="C19" s="17">
        <f t="shared" si="15"/>
        <v>12984.069976519324</v>
      </c>
      <c r="D19" s="17">
        <f t="shared" si="15"/>
        <v>18451.255029331769</v>
      </c>
      <c r="E19" s="17">
        <f t="shared" si="15"/>
        <v>19106.072722102574</v>
      </c>
      <c r="F19" s="17">
        <f t="shared" si="15"/>
        <v>22679.623612925116</v>
      </c>
      <c r="G19" s="17">
        <f t="shared" si="15"/>
        <v>22604.850356961877</v>
      </c>
      <c r="H19" s="17">
        <f t="shared" si="15"/>
        <v>28171.893552884852</v>
      </c>
      <c r="I19" s="17">
        <f t="shared" si="15"/>
        <v>29237.289886553943</v>
      </c>
      <c r="J19" s="17">
        <f t="shared" si="15"/>
        <v>30071.861914220077</v>
      </c>
      <c r="K19" s="17">
        <f t="shared" si="15"/>
        <v>31233.557720982561</v>
      </c>
      <c r="L19" s="17">
        <f t="shared" si="15"/>
        <v>29771.389920216676</v>
      </c>
      <c r="M19" s="17">
        <f t="shared" si="15"/>
        <v>27238.775915425904</v>
      </c>
      <c r="N19" s="18">
        <f t="shared" si="2"/>
        <v>283341.21494675049</v>
      </c>
      <c r="O19" s="19"/>
      <c r="P19" s="95"/>
      <c r="Q19" s="95"/>
      <c r="R19" s="95"/>
    </row>
    <row r="20" spans="1:18" x14ac:dyDescent="0.2">
      <c r="A20" s="7" t="s">
        <v>18</v>
      </c>
      <c r="B20" s="17">
        <f t="shared" ref="B20:M20" si="16">$B98*B139</f>
        <v>17785.587966259212</v>
      </c>
      <c r="C20" s="17">
        <f t="shared" si="16"/>
        <v>18472.823166174465</v>
      </c>
      <c r="D20" s="17">
        <f t="shared" si="16"/>
        <v>24564.027060674591</v>
      </c>
      <c r="E20" s="17">
        <f t="shared" si="16"/>
        <v>25615.793130824452</v>
      </c>
      <c r="F20" s="17">
        <f t="shared" si="16"/>
        <v>28500.847284773081</v>
      </c>
      <c r="G20" s="17">
        <f t="shared" si="16"/>
        <v>31052.87037902484</v>
      </c>
      <c r="H20" s="17">
        <f t="shared" si="16"/>
        <v>36369.368712051531</v>
      </c>
      <c r="I20" s="17">
        <f t="shared" si="16"/>
        <v>40152.481335593133</v>
      </c>
      <c r="J20" s="17">
        <f t="shared" si="16"/>
        <v>46149.520434432954</v>
      </c>
      <c r="K20" s="17">
        <f t="shared" si="16"/>
        <v>41406.459048137185</v>
      </c>
      <c r="L20" s="17">
        <f t="shared" si="16"/>
        <v>43212.118740264261</v>
      </c>
      <c r="M20" s="17">
        <f t="shared" si="16"/>
        <v>52671.794828932529</v>
      </c>
      <c r="N20" s="18">
        <f t="shared" si="2"/>
        <v>405953.69208714226</v>
      </c>
      <c r="O20" s="19"/>
      <c r="P20" s="95"/>
      <c r="Q20" s="95"/>
      <c r="R20" s="95"/>
    </row>
    <row r="21" spans="1:18" x14ac:dyDescent="0.2">
      <c r="A21" s="7" t="s">
        <v>19</v>
      </c>
      <c r="B21" s="17">
        <f t="shared" ref="B21:M21" si="17">$B99*B140</f>
        <v>9346.2457633778631</v>
      </c>
      <c r="C21" s="17">
        <f t="shared" si="17"/>
        <v>9808.1976519650452</v>
      </c>
      <c r="D21" s="17">
        <f t="shared" si="17"/>
        <v>13635.689379649522</v>
      </c>
      <c r="E21" s="17">
        <f t="shared" si="17"/>
        <v>15334.214401371361</v>
      </c>
      <c r="F21" s="17">
        <f t="shared" si="17"/>
        <v>17197.817624590254</v>
      </c>
      <c r="G21" s="17">
        <f t="shared" si="17"/>
        <v>21056.292447541007</v>
      </c>
      <c r="H21" s="17">
        <f t="shared" si="17"/>
        <v>21705.791059083956</v>
      </c>
      <c r="I21" s="17">
        <f t="shared" si="17"/>
        <v>20525.088817681983</v>
      </c>
      <c r="J21" s="17">
        <f t="shared" si="17"/>
        <v>24364.490127322253</v>
      </c>
      <c r="K21" s="17">
        <f t="shared" si="17"/>
        <v>28355.223006727712</v>
      </c>
      <c r="L21" s="17">
        <f t="shared" si="17"/>
        <v>28620.945344574167</v>
      </c>
      <c r="M21" s="17">
        <f t="shared" si="17"/>
        <v>32303.967573392878</v>
      </c>
      <c r="N21" s="18">
        <f t="shared" si="2"/>
        <v>242253.963197278</v>
      </c>
      <c r="O21" s="19"/>
      <c r="P21" s="95"/>
      <c r="Q21" s="95"/>
      <c r="R21" s="95"/>
    </row>
    <row r="22" spans="1:18" x14ac:dyDescent="0.2">
      <c r="A22" s="7" t="s">
        <v>20</v>
      </c>
      <c r="B22" s="17">
        <f t="shared" ref="B22:M22" si="18">$B100*B141</f>
        <v>11465.605665895378</v>
      </c>
      <c r="C22" s="17">
        <f t="shared" si="18"/>
        <v>13124.344700360385</v>
      </c>
      <c r="D22" s="17">
        <f t="shared" si="18"/>
        <v>16018.464247472546</v>
      </c>
      <c r="E22" s="17">
        <f t="shared" si="18"/>
        <v>17315.333768425895</v>
      </c>
      <c r="F22" s="17">
        <f t="shared" si="18"/>
        <v>18663.282241286295</v>
      </c>
      <c r="G22" s="17">
        <f t="shared" si="18"/>
        <v>22072.323694310984</v>
      </c>
      <c r="H22" s="17">
        <f t="shared" si="18"/>
        <v>23437.008062611971</v>
      </c>
      <c r="I22" s="17">
        <f t="shared" si="18"/>
        <v>23949.281862887357</v>
      </c>
      <c r="J22" s="17">
        <f t="shared" si="18"/>
        <v>25199.055220957369</v>
      </c>
      <c r="K22" s="17">
        <f t="shared" si="18"/>
        <v>26899.718736198516</v>
      </c>
      <c r="L22" s="17">
        <f t="shared" si="18"/>
        <v>28646.101236164654</v>
      </c>
      <c r="M22" s="17">
        <f t="shared" si="18"/>
        <v>29084.433033954519</v>
      </c>
      <c r="N22" s="18">
        <f t="shared" si="2"/>
        <v>255874.9524705259</v>
      </c>
      <c r="O22" s="19"/>
      <c r="P22" s="95"/>
      <c r="Q22" s="95"/>
      <c r="R22" s="95"/>
    </row>
    <row r="23" spans="1:18" x14ac:dyDescent="0.2">
      <c r="A23" s="7" t="s">
        <v>21</v>
      </c>
      <c r="B23" s="17">
        <f t="shared" ref="B23:M23" si="19">$B101*B142</f>
        <v>14451.811349808575</v>
      </c>
      <c r="C23" s="17">
        <f t="shared" si="19"/>
        <v>14989.629434414563</v>
      </c>
      <c r="D23" s="17">
        <f t="shared" si="19"/>
        <v>16434.962053818585</v>
      </c>
      <c r="E23" s="17">
        <f t="shared" si="19"/>
        <v>17859.239895997031</v>
      </c>
      <c r="F23" s="17">
        <f t="shared" si="19"/>
        <v>22605.208681807413</v>
      </c>
      <c r="G23" s="17">
        <f t="shared" si="19"/>
        <v>24743.891196151089</v>
      </c>
      <c r="H23" s="17">
        <f t="shared" si="19"/>
        <v>29261.763033589752</v>
      </c>
      <c r="I23" s="17">
        <f t="shared" si="19"/>
        <v>32548.287156976061</v>
      </c>
      <c r="J23" s="17">
        <f t="shared" si="19"/>
        <v>33042.310661970834</v>
      </c>
      <c r="K23" s="17">
        <f t="shared" si="19"/>
        <v>36377.347829561288</v>
      </c>
      <c r="L23" s="17">
        <f t="shared" si="19"/>
        <v>40569.169166319705</v>
      </c>
      <c r="M23" s="17">
        <f t="shared" si="19"/>
        <v>45323.722142062004</v>
      </c>
      <c r="N23" s="18">
        <f t="shared" si="2"/>
        <v>328207.34260247694</v>
      </c>
      <c r="O23" s="19"/>
      <c r="P23" s="95"/>
      <c r="Q23" s="95"/>
      <c r="R23" s="95"/>
    </row>
    <row r="24" spans="1:18" x14ac:dyDescent="0.2">
      <c r="A24" s="7" t="s">
        <v>22</v>
      </c>
      <c r="B24" s="17">
        <f t="shared" ref="B24:M24" si="20">$B102*B143</f>
        <v>11301.721152583592</v>
      </c>
      <c r="C24" s="17">
        <f t="shared" si="20"/>
        <v>12133.689162911143</v>
      </c>
      <c r="D24" s="17">
        <f t="shared" si="20"/>
        <v>12067.757680370638</v>
      </c>
      <c r="E24" s="17">
        <f t="shared" si="20"/>
        <v>14462.689995273977</v>
      </c>
      <c r="F24" s="17">
        <f t="shared" si="20"/>
        <v>17598.666206066915</v>
      </c>
      <c r="G24" s="17">
        <f t="shared" si="20"/>
        <v>19447.884336472231</v>
      </c>
      <c r="H24" s="17">
        <f t="shared" si="20"/>
        <v>21697.871248314354</v>
      </c>
      <c r="I24" s="17">
        <f t="shared" si="20"/>
        <v>26580.569587864913</v>
      </c>
      <c r="J24" s="17">
        <f t="shared" si="20"/>
        <v>28889.305107052143</v>
      </c>
      <c r="K24" s="17">
        <f t="shared" si="20"/>
        <v>31935.980187101493</v>
      </c>
      <c r="L24" s="17">
        <f t="shared" si="20"/>
        <v>37927.119234952952</v>
      </c>
      <c r="M24" s="17">
        <f t="shared" si="20"/>
        <v>39731.81551508954</v>
      </c>
      <c r="N24" s="18">
        <f t="shared" si="2"/>
        <v>273775.06941405387</v>
      </c>
      <c r="O24" s="19"/>
      <c r="P24" s="95"/>
      <c r="Q24" s="95"/>
      <c r="R24" s="95"/>
    </row>
    <row r="25" spans="1:18" x14ac:dyDescent="0.2">
      <c r="A25" s="7" t="s">
        <v>23</v>
      </c>
      <c r="B25" s="17">
        <f t="shared" ref="B25:M25" si="21">$B103*B144</f>
        <v>16653.720485830232</v>
      </c>
      <c r="C25" s="17">
        <f t="shared" si="21"/>
        <v>18610.714970804867</v>
      </c>
      <c r="D25" s="17">
        <f t="shared" si="21"/>
        <v>24538.079037845451</v>
      </c>
      <c r="E25" s="17">
        <f t="shared" si="21"/>
        <v>23827.131968081656</v>
      </c>
      <c r="F25" s="17">
        <f t="shared" si="21"/>
        <v>27183.893915271892</v>
      </c>
      <c r="G25" s="17">
        <f t="shared" si="21"/>
        <v>31939.569561692486</v>
      </c>
      <c r="H25" s="17">
        <f t="shared" si="21"/>
        <v>35057.164163275062</v>
      </c>
      <c r="I25" s="17">
        <f t="shared" si="21"/>
        <v>35564.03891361272</v>
      </c>
      <c r="J25" s="17">
        <f t="shared" si="21"/>
        <v>41372.747235657087</v>
      </c>
      <c r="K25" s="17">
        <f t="shared" si="21"/>
        <v>39019.256776627997</v>
      </c>
      <c r="L25" s="17">
        <f t="shared" si="21"/>
        <v>45788.403700950694</v>
      </c>
      <c r="M25" s="17">
        <f t="shared" si="21"/>
        <v>42672.496107588122</v>
      </c>
      <c r="N25" s="18">
        <f t="shared" si="2"/>
        <v>382227.21683723823</v>
      </c>
      <c r="O25" s="19"/>
      <c r="P25" s="95"/>
      <c r="Q25" s="95"/>
      <c r="R25" s="95"/>
    </row>
    <row r="26" spans="1:18" x14ac:dyDescent="0.2">
      <c r="A26" s="7" t="s">
        <v>24</v>
      </c>
      <c r="B26" s="17">
        <f t="shared" ref="B26:M26" si="22">$B104*B145</f>
        <v>9671.3478395744351</v>
      </c>
      <c r="C26" s="17">
        <f t="shared" si="22"/>
        <v>10707.083873749001</v>
      </c>
      <c r="D26" s="17">
        <f t="shared" si="22"/>
        <v>12531.011593453512</v>
      </c>
      <c r="E26" s="17">
        <f t="shared" si="22"/>
        <v>14602.482482628871</v>
      </c>
      <c r="F26" s="17">
        <f t="shared" si="22"/>
        <v>19250.981318222595</v>
      </c>
      <c r="G26" s="17">
        <f t="shared" si="22"/>
        <v>21129.156480742666</v>
      </c>
      <c r="H26" s="17">
        <f t="shared" si="22"/>
        <v>22270.60525782995</v>
      </c>
      <c r="I26" s="17">
        <f t="shared" si="22"/>
        <v>26282.892320912637</v>
      </c>
      <c r="J26" s="17">
        <f t="shared" si="22"/>
        <v>28240.877906909063</v>
      </c>
      <c r="K26" s="17">
        <f t="shared" si="22"/>
        <v>33173.880149744211</v>
      </c>
      <c r="L26" s="17">
        <f t="shared" si="22"/>
        <v>33945.483469866973</v>
      </c>
      <c r="M26" s="17">
        <f t="shared" si="22"/>
        <v>40798.273904226648</v>
      </c>
      <c r="N26" s="18">
        <f t="shared" si="2"/>
        <v>272604.07659786055</v>
      </c>
      <c r="O26" s="19"/>
      <c r="P26" s="95"/>
      <c r="Q26" s="95"/>
      <c r="R26" s="95"/>
    </row>
    <row r="27" spans="1:18" x14ac:dyDescent="0.2">
      <c r="A27" s="7" t="s">
        <v>25</v>
      </c>
      <c r="B27" s="17">
        <f t="shared" ref="B27:M27" si="23">$B105*B146</f>
        <v>17011.095418301957</v>
      </c>
      <c r="C27" s="17">
        <f>$B105*C146</f>
        <v>19030.526374852179</v>
      </c>
      <c r="D27" s="17">
        <f t="shared" si="23"/>
        <v>23461.102218576485</v>
      </c>
      <c r="E27" s="17">
        <f t="shared" si="23"/>
        <v>26783.364862298851</v>
      </c>
      <c r="F27" s="17">
        <f t="shared" si="23"/>
        <v>31168.440570120652</v>
      </c>
      <c r="G27" s="17">
        <f t="shared" si="23"/>
        <v>34355.975542644126</v>
      </c>
      <c r="H27" s="17">
        <f t="shared" si="23"/>
        <v>35498.382501340515</v>
      </c>
      <c r="I27" s="17">
        <f t="shared" si="23"/>
        <v>37571.305304323141</v>
      </c>
      <c r="J27" s="17">
        <f t="shared" si="23"/>
        <v>40002.9437728509</v>
      </c>
      <c r="K27" s="17">
        <f t="shared" si="23"/>
        <v>45197.59682149977</v>
      </c>
      <c r="L27" s="17">
        <f t="shared" si="23"/>
        <v>48632.337081471058</v>
      </c>
      <c r="M27" s="17">
        <f t="shared" si="23"/>
        <v>48907.817357567277</v>
      </c>
      <c r="N27" s="18">
        <f t="shared" si="2"/>
        <v>407620.8878258469</v>
      </c>
      <c r="O27" s="19"/>
      <c r="P27" s="95"/>
      <c r="Q27" s="95"/>
      <c r="R27" s="95"/>
    </row>
    <row r="28" spans="1:18" x14ac:dyDescent="0.2">
      <c r="A28" s="7" t="s">
        <v>26</v>
      </c>
      <c r="B28" s="17">
        <f t="shared" ref="B28:M28" si="24">$B106*B147</f>
        <v>13067.94301627506</v>
      </c>
      <c r="C28" s="17">
        <f t="shared" si="24"/>
        <v>13950.780716945348</v>
      </c>
      <c r="D28" s="17">
        <f t="shared" si="24"/>
        <v>17652.859758009236</v>
      </c>
      <c r="E28" s="17">
        <f t="shared" si="24"/>
        <v>18912.505273471117</v>
      </c>
      <c r="F28" s="17">
        <f t="shared" si="24"/>
        <v>19782.733830668371</v>
      </c>
      <c r="G28" s="17">
        <f t="shared" si="24"/>
        <v>23288.99913173031</v>
      </c>
      <c r="H28" s="17">
        <f t="shared" si="24"/>
        <v>25959.203926743077</v>
      </c>
      <c r="I28" s="17">
        <f t="shared" si="24"/>
        <v>28936.790770898599</v>
      </c>
      <c r="J28" s="17">
        <f t="shared" si="24"/>
        <v>30035.538091135641</v>
      </c>
      <c r="K28" s="17">
        <f t="shared" si="24"/>
        <v>31618.724090375006</v>
      </c>
      <c r="L28" s="17">
        <f t="shared" si="24"/>
        <v>33139.65673471523</v>
      </c>
      <c r="M28" s="17">
        <f t="shared" si="24"/>
        <v>32723.315841820902</v>
      </c>
      <c r="N28" s="18">
        <f t="shared" si="2"/>
        <v>289069.05118278792</v>
      </c>
      <c r="O28" s="19"/>
      <c r="P28" s="95"/>
      <c r="Q28" s="95"/>
      <c r="R28" s="95"/>
    </row>
    <row r="29" spans="1:18" x14ac:dyDescent="0.2">
      <c r="A29" s="7" t="s">
        <v>27</v>
      </c>
      <c r="B29" s="17">
        <f t="shared" ref="B29:M29" si="25">$B107*B148</f>
        <v>15730.088069577005</v>
      </c>
      <c r="C29" s="17">
        <f t="shared" si="25"/>
        <v>16812.180932462012</v>
      </c>
      <c r="D29" s="17">
        <f t="shared" si="25"/>
        <v>22535.727963102319</v>
      </c>
      <c r="E29" s="17">
        <f t="shared" si="25"/>
        <v>25769.339700272976</v>
      </c>
      <c r="F29" s="17">
        <f t="shared" si="25"/>
        <v>26507.632641459699</v>
      </c>
      <c r="G29" s="17">
        <f t="shared" si="25"/>
        <v>30158.084227258405</v>
      </c>
      <c r="H29" s="17">
        <f t="shared" si="25"/>
        <v>33739.325427105563</v>
      </c>
      <c r="I29" s="17">
        <f t="shared" si="25"/>
        <v>36989.478585578378</v>
      </c>
      <c r="J29" s="17">
        <f t="shared" si="25"/>
        <v>38637.265720666845</v>
      </c>
      <c r="K29" s="17">
        <f t="shared" si="25"/>
        <v>43540.342311085929</v>
      </c>
      <c r="L29" s="17">
        <f t="shared" si="25"/>
        <v>42903.99362842839</v>
      </c>
      <c r="M29" s="17">
        <f t="shared" si="25"/>
        <v>46818.072021946056</v>
      </c>
      <c r="N29" s="18">
        <f t="shared" si="2"/>
        <v>380141.53122894355</v>
      </c>
      <c r="O29" s="19"/>
      <c r="P29" s="95"/>
      <c r="Q29" s="95"/>
      <c r="R29" s="95"/>
    </row>
    <row r="30" spans="1:18" x14ac:dyDescent="0.2">
      <c r="A30" s="7" t="s">
        <v>28</v>
      </c>
      <c r="B30" s="17">
        <f t="shared" ref="B30:M30" si="26">$B108*B149</f>
        <v>17518.304400722085</v>
      </c>
      <c r="C30" s="17">
        <f t="shared" si="26"/>
        <v>18399.293587169155</v>
      </c>
      <c r="D30" s="17">
        <f t="shared" si="26"/>
        <v>25265.699932625499</v>
      </c>
      <c r="E30" s="17">
        <f t="shared" si="26"/>
        <v>28194.848403779957</v>
      </c>
      <c r="F30" s="17">
        <f t="shared" si="26"/>
        <v>29051.599304729436</v>
      </c>
      <c r="G30" s="17">
        <f t="shared" si="26"/>
        <v>32857.451896854669</v>
      </c>
      <c r="H30" s="17">
        <f t="shared" si="26"/>
        <v>39319.793035869166</v>
      </c>
      <c r="I30" s="17">
        <f t="shared" si="26"/>
        <v>41339.530863159591</v>
      </c>
      <c r="J30" s="17">
        <f t="shared" si="26"/>
        <v>43928.673687427618</v>
      </c>
      <c r="K30" s="17">
        <f t="shared" si="26"/>
        <v>50291.027791332919</v>
      </c>
      <c r="L30" s="17">
        <f t="shared" si="26"/>
        <v>51393.652319169581</v>
      </c>
      <c r="M30" s="17">
        <f t="shared" si="26"/>
        <v>49248.388882333471</v>
      </c>
      <c r="N30" s="18">
        <f t="shared" si="2"/>
        <v>426808.26410517318</v>
      </c>
      <c r="O30" s="19"/>
      <c r="P30" s="95"/>
      <c r="Q30" s="95"/>
      <c r="R30" s="95"/>
    </row>
    <row r="31" spans="1:18" x14ac:dyDescent="0.2">
      <c r="A31" s="7" t="s">
        <v>29</v>
      </c>
      <c r="B31" s="17">
        <f t="shared" ref="B31:M31" si="27">$B109*B150</f>
        <v>10514.134186497484</v>
      </c>
      <c r="C31" s="17">
        <f t="shared" si="27"/>
        <v>12239.376422433306</v>
      </c>
      <c r="D31" s="17">
        <f t="shared" si="27"/>
        <v>15212.189840502731</v>
      </c>
      <c r="E31" s="17">
        <f t="shared" si="27"/>
        <v>16177.606859736752</v>
      </c>
      <c r="F31" s="17">
        <f t="shared" si="27"/>
        <v>17891.259643582318</v>
      </c>
      <c r="G31" s="17">
        <f t="shared" si="27"/>
        <v>19848.80421237231</v>
      </c>
      <c r="H31" s="17">
        <f t="shared" si="27"/>
        <v>22822.455426092012</v>
      </c>
      <c r="I31" s="17">
        <f t="shared" si="27"/>
        <v>24351.81964339218</v>
      </c>
      <c r="J31" s="17">
        <f t="shared" si="27"/>
        <v>29536.414191613279</v>
      </c>
      <c r="K31" s="17">
        <f t="shared" si="27"/>
        <v>28754.288418874505</v>
      </c>
      <c r="L31" s="17">
        <f t="shared" si="27"/>
        <v>31623.739939930398</v>
      </c>
      <c r="M31" s="17">
        <f t="shared" si="27"/>
        <v>29628.158967286683</v>
      </c>
      <c r="N31" s="18">
        <f t="shared" si="2"/>
        <v>258600.24775231397</v>
      </c>
      <c r="O31" s="19"/>
      <c r="P31" s="95"/>
      <c r="Q31" s="95"/>
      <c r="R31" s="95"/>
    </row>
    <row r="32" spans="1:18" x14ac:dyDescent="0.2">
      <c r="A32" s="7" t="s">
        <v>30</v>
      </c>
      <c r="B32" s="17">
        <f t="shared" ref="B32:M32" si="28">$B110*B151</f>
        <v>13911.431135620009</v>
      </c>
      <c r="C32" s="17">
        <f t="shared" si="28"/>
        <v>15432.686765273997</v>
      </c>
      <c r="D32" s="17">
        <f t="shared" si="28"/>
        <v>18020.042791455606</v>
      </c>
      <c r="E32" s="17">
        <f t="shared" si="28"/>
        <v>21081.03469149971</v>
      </c>
      <c r="F32" s="17">
        <f t="shared" si="28"/>
        <v>26573.370665469782</v>
      </c>
      <c r="G32" s="17">
        <f t="shared" si="28"/>
        <v>31553.815603124356</v>
      </c>
      <c r="H32" s="17">
        <f t="shared" si="28"/>
        <v>33942.668806969079</v>
      </c>
      <c r="I32" s="17">
        <f t="shared" si="28"/>
        <v>37998.069649091907</v>
      </c>
      <c r="J32" s="17">
        <f t="shared" si="28"/>
        <v>45271.775777480296</v>
      </c>
      <c r="K32" s="17">
        <f t="shared" si="28"/>
        <v>48301.795628922715</v>
      </c>
      <c r="L32" s="17">
        <f t="shared" si="28"/>
        <v>52743.384171169295</v>
      </c>
      <c r="M32" s="17">
        <f t="shared" si="28"/>
        <v>59408.237319236607</v>
      </c>
      <c r="N32" s="18">
        <f t="shared" si="2"/>
        <v>404238.31300531339</v>
      </c>
      <c r="O32" s="19"/>
      <c r="P32" s="95"/>
      <c r="Q32" s="95"/>
      <c r="R32" s="95"/>
    </row>
    <row r="33" spans="1:18" x14ac:dyDescent="0.2">
      <c r="A33" s="7" t="s">
        <v>31</v>
      </c>
      <c r="B33" s="17">
        <f t="shared" ref="B33:M33" si="29">$B111*B152</f>
        <v>12160.820027195963</v>
      </c>
      <c r="C33" s="17">
        <f t="shared" si="29"/>
        <v>12847.644847833595</v>
      </c>
      <c r="D33" s="17">
        <f t="shared" si="29"/>
        <v>16944.217465452202</v>
      </c>
      <c r="E33" s="17">
        <f t="shared" si="29"/>
        <v>17911.37361551866</v>
      </c>
      <c r="F33" s="17">
        <f t="shared" si="29"/>
        <v>19824.921183301216</v>
      </c>
      <c r="G33" s="17">
        <f t="shared" si="29"/>
        <v>23727.32932968266</v>
      </c>
      <c r="H33" s="17">
        <f t="shared" si="29"/>
        <v>24882.367508577761</v>
      </c>
      <c r="I33" s="17">
        <f t="shared" si="29"/>
        <v>25443.469739435586</v>
      </c>
      <c r="J33" s="17">
        <f t="shared" si="29"/>
        <v>27608.216019650768</v>
      </c>
      <c r="K33" s="17">
        <f t="shared" si="29"/>
        <v>27563.595686855515</v>
      </c>
      <c r="L33" s="17">
        <f t="shared" si="29"/>
        <v>29612.322001839646</v>
      </c>
      <c r="M33" s="17">
        <f t="shared" si="29"/>
        <v>36012.508797220013</v>
      </c>
      <c r="N33" s="18">
        <f t="shared" si="2"/>
        <v>274538.78622256359</v>
      </c>
      <c r="O33" s="19"/>
      <c r="P33" s="95"/>
      <c r="Q33" s="95"/>
      <c r="R33" s="95"/>
    </row>
    <row r="34" spans="1:18" x14ac:dyDescent="0.2">
      <c r="A34" s="7" t="s">
        <v>170</v>
      </c>
      <c r="B34" s="17">
        <f t="shared" ref="B34:M34" si="30">$B112*B153</f>
        <v>9966.6868777379368</v>
      </c>
      <c r="C34" s="17">
        <f t="shared" si="30"/>
        <v>10767.785312392049</v>
      </c>
      <c r="D34" s="17">
        <f t="shared" si="30"/>
        <v>12495.628485340092</v>
      </c>
      <c r="E34" s="17">
        <f t="shared" si="30"/>
        <v>16151.022677748138</v>
      </c>
      <c r="F34" s="17">
        <f t="shared" si="30"/>
        <v>20136.559472906174</v>
      </c>
      <c r="G34" s="17">
        <f t="shared" si="30"/>
        <v>20873.493124341825</v>
      </c>
      <c r="H34" s="17">
        <f t="shared" si="30"/>
        <v>23857.864623877944</v>
      </c>
      <c r="I34" s="17">
        <f t="shared" si="30"/>
        <v>31259.883421025923</v>
      </c>
      <c r="J34" s="17">
        <f t="shared" si="30"/>
        <v>35265.103295850786</v>
      </c>
      <c r="K34" s="17">
        <f t="shared" si="30"/>
        <v>38628.952635396512</v>
      </c>
      <c r="L34" s="17">
        <f t="shared" si="30"/>
        <v>44548.220136914679</v>
      </c>
      <c r="M34" s="17">
        <f t="shared" si="30"/>
        <v>51997.641946236872</v>
      </c>
      <c r="N34" s="18">
        <f t="shared" si="2"/>
        <v>315948.842009769</v>
      </c>
      <c r="O34" s="19"/>
      <c r="P34" s="95"/>
      <c r="Q34" s="95"/>
      <c r="R34" s="95"/>
    </row>
    <row r="35" spans="1:18" x14ac:dyDescent="0.2">
      <c r="A35" s="7" t="s">
        <v>33</v>
      </c>
      <c r="B35" s="17">
        <f t="shared" ref="B35:M35" si="31">$B113*B154</f>
        <v>9554.7577441750509</v>
      </c>
      <c r="C35" s="17">
        <f t="shared" si="31"/>
        <v>10321.025246958303</v>
      </c>
      <c r="D35" s="17">
        <f t="shared" si="31"/>
        <v>11906.632181521729</v>
      </c>
      <c r="E35" s="17">
        <f t="shared" si="31"/>
        <v>14429.953462520931</v>
      </c>
      <c r="F35" s="17">
        <f t="shared" si="31"/>
        <v>15955.09173869149</v>
      </c>
      <c r="G35" s="17">
        <f t="shared" si="31"/>
        <v>18268.058058291961</v>
      </c>
      <c r="H35" s="17">
        <f t="shared" si="31"/>
        <v>20911.799627814395</v>
      </c>
      <c r="I35" s="17">
        <f t="shared" si="31"/>
        <v>21397.926119935375</v>
      </c>
      <c r="J35" s="17">
        <f t="shared" si="31"/>
        <v>23591.872697436116</v>
      </c>
      <c r="K35" s="17">
        <f t="shared" si="31"/>
        <v>23840.012106423848</v>
      </c>
      <c r="L35" s="17">
        <f t="shared" si="31"/>
        <v>26307.842561395541</v>
      </c>
      <c r="M35" s="17">
        <f t="shared" si="31"/>
        <v>28643.409936630916</v>
      </c>
      <c r="N35" s="18">
        <f>SUM(B35:M35)</f>
        <v>225128.38148179566</v>
      </c>
      <c r="O35" s="19"/>
      <c r="P35" s="95"/>
      <c r="Q35" s="95"/>
      <c r="R35" s="95"/>
    </row>
    <row r="36" spans="1:18" x14ac:dyDescent="0.2">
      <c r="A36" s="7" t="s">
        <v>34</v>
      </c>
      <c r="B36" s="17">
        <f t="shared" ref="B36:M36" si="32">$B114*B155</f>
        <v>9832.2825549098907</v>
      </c>
      <c r="C36" s="17">
        <f t="shared" si="32"/>
        <v>10947.245952919337</v>
      </c>
      <c r="D36" s="17">
        <f t="shared" si="32"/>
        <v>11729.815211185101</v>
      </c>
      <c r="E36" s="17">
        <f t="shared" si="32"/>
        <v>12144.036985642382</v>
      </c>
      <c r="F36" s="17">
        <f t="shared" si="32"/>
        <v>15437.554243319626</v>
      </c>
      <c r="G36" s="17">
        <f t="shared" si="32"/>
        <v>15092.422111873906</v>
      </c>
      <c r="H36" s="17">
        <f t="shared" si="32"/>
        <v>16753.715642095023</v>
      </c>
      <c r="I36" s="17">
        <f t="shared" si="32"/>
        <v>25051.83887956545</v>
      </c>
      <c r="J36" s="17">
        <f t="shared" si="32"/>
        <v>24735.06023966167</v>
      </c>
      <c r="K36" s="17">
        <f t="shared" si="32"/>
        <v>30631.447992389902</v>
      </c>
      <c r="L36" s="17">
        <f t="shared" si="32"/>
        <v>31470.145650774117</v>
      </c>
      <c r="M36" s="17">
        <f t="shared" si="32"/>
        <v>34269.174530745295</v>
      </c>
      <c r="N36" s="18">
        <f>SUM(B36:M36)</f>
        <v>238094.73999508168</v>
      </c>
      <c r="O36" s="19"/>
      <c r="P36" s="95"/>
      <c r="Q36" s="95"/>
      <c r="R36" s="95"/>
    </row>
    <row r="37" spans="1:18" x14ac:dyDescent="0.2">
      <c r="A37" s="7" t="s">
        <v>171</v>
      </c>
      <c r="B37" s="17">
        <f t="shared" ref="B37:M37" si="33">$B115*B156</f>
        <v>12331.713372540704</v>
      </c>
      <c r="C37" s="17">
        <f t="shared" si="33"/>
        <v>11748.336217065718</v>
      </c>
      <c r="D37" s="17">
        <f t="shared" si="33"/>
        <v>11751.632613984</v>
      </c>
      <c r="E37" s="17">
        <f t="shared" si="33"/>
        <v>14473.736661149682</v>
      </c>
      <c r="F37" s="17">
        <f t="shared" si="33"/>
        <v>18441.885498761028</v>
      </c>
      <c r="G37" s="17">
        <f t="shared" si="33"/>
        <v>20323.310139294907</v>
      </c>
      <c r="H37" s="17">
        <f t="shared" si="33"/>
        <v>23313.148523504915</v>
      </c>
      <c r="I37" s="17">
        <f t="shared" si="33"/>
        <v>25575.082184072897</v>
      </c>
      <c r="J37" s="17">
        <f t="shared" si="33"/>
        <v>28195.487630107611</v>
      </c>
      <c r="K37" s="17">
        <f t="shared" si="33"/>
        <v>32527.663298416861</v>
      </c>
      <c r="L37" s="17">
        <f t="shared" si="33"/>
        <v>37158.299144621051</v>
      </c>
      <c r="M37" s="17">
        <f t="shared" si="33"/>
        <v>43200.035452483658</v>
      </c>
      <c r="N37" s="18">
        <f>SUM(B37:M37)</f>
        <v>279040.330736003</v>
      </c>
      <c r="O37" s="19"/>
      <c r="P37" s="95"/>
      <c r="Q37" s="95"/>
      <c r="R37" s="95"/>
    </row>
    <row r="38" spans="1:18" s="11" customFormat="1" x14ac:dyDescent="0.2">
      <c r="A38" s="15" t="s">
        <v>60</v>
      </c>
      <c r="B38" s="21">
        <f>SUM(B5:B37)</f>
        <v>427720.5224591259</v>
      </c>
      <c r="C38" s="21">
        <f>SUM(C5:C37)</f>
        <v>463020.46981489082</v>
      </c>
      <c r="D38" s="21">
        <f>SUM(D5:D37)</f>
        <v>568155.18629550387</v>
      </c>
      <c r="E38" s="21">
        <f t="shared" ref="E38:L38" si="34">SUM(E5:E37)</f>
        <v>630349.70170368988</v>
      </c>
      <c r="F38" s="21">
        <f t="shared" si="34"/>
        <v>726977.65113991301</v>
      </c>
      <c r="G38" s="21">
        <f t="shared" si="34"/>
        <v>818697.61458054243</v>
      </c>
      <c r="H38" s="21">
        <f t="shared" si="34"/>
        <v>907884.6132952699</v>
      </c>
      <c r="I38" s="21">
        <f t="shared" si="34"/>
        <v>998046.26744402654</v>
      </c>
      <c r="J38" s="21">
        <f t="shared" si="34"/>
        <v>1087342.8300669128</v>
      </c>
      <c r="K38" s="21">
        <f t="shared" si="34"/>
        <v>1181241.6385148724</v>
      </c>
      <c r="L38" s="21">
        <f t="shared" si="34"/>
        <v>1269315.1661942648</v>
      </c>
      <c r="M38" s="21">
        <f>SUM(M5:M37)</f>
        <v>1359692.3384909891</v>
      </c>
      <c r="N38" s="21">
        <f>SUM(N5:N37)</f>
        <v>10438444.000000006</v>
      </c>
      <c r="O38" s="19"/>
    </row>
    <row r="39" spans="1:18" x14ac:dyDescent="0.2">
      <c r="N39" s="26"/>
      <c r="O39" s="26"/>
    </row>
    <row r="41" spans="1:18" s="23" customFormat="1" ht="15" x14ac:dyDescent="0.25">
      <c r="A41" s="312" t="s">
        <v>187</v>
      </c>
      <c r="B41" s="312"/>
      <c r="C41" s="312"/>
      <c r="D41" s="312"/>
      <c r="E41" s="312"/>
      <c r="F41" s="312"/>
      <c r="G41" s="22"/>
      <c r="H41" s="22"/>
      <c r="I41" s="22"/>
      <c r="J41" s="22"/>
      <c r="K41" s="22"/>
      <c r="L41" s="22"/>
      <c r="M41" s="22"/>
      <c r="N41" s="22"/>
    </row>
    <row r="43" spans="1:18" x14ac:dyDescent="0.2">
      <c r="A43" s="15" t="s">
        <v>0</v>
      </c>
      <c r="B43" s="1" t="s">
        <v>173</v>
      </c>
      <c r="C43" s="3" t="s">
        <v>35</v>
      </c>
      <c r="D43" s="3" t="s">
        <v>36</v>
      </c>
      <c r="E43" s="3" t="s">
        <v>37</v>
      </c>
      <c r="F43" s="3" t="s">
        <v>38</v>
      </c>
      <c r="G43" s="3" t="s">
        <v>39</v>
      </c>
      <c r="H43" s="3" t="s">
        <v>40</v>
      </c>
      <c r="I43" s="3" t="s">
        <v>41</v>
      </c>
      <c r="J43" s="3" t="s">
        <v>42</v>
      </c>
      <c r="K43" s="3" t="s">
        <v>43</v>
      </c>
      <c r="L43" s="3" t="s">
        <v>44</v>
      </c>
      <c r="M43" s="3" t="s">
        <v>45</v>
      </c>
      <c r="N43" s="3" t="s">
        <v>46</v>
      </c>
    </row>
    <row r="44" spans="1:18" x14ac:dyDescent="0.2">
      <c r="A44" s="7" t="s">
        <v>3</v>
      </c>
      <c r="B44" s="121" t="s">
        <v>65</v>
      </c>
      <c r="C44" s="17">
        <f>SUM(B5)</f>
        <v>14121.643862523815</v>
      </c>
      <c r="D44" s="17">
        <f>SUM(B5:C5)</f>
        <v>30599.59197966491</v>
      </c>
      <c r="E44" s="17">
        <f t="shared" ref="E44:E76" si="35">SUM(B5:D5)</f>
        <v>51220.626463362874</v>
      </c>
      <c r="F44" s="17">
        <f>SUM(B5:E5)</f>
        <v>73871.68476737765</v>
      </c>
      <c r="G44" s="17">
        <f t="shared" ref="G44:G76" si="36">SUM(B5:F5)</f>
        <v>100313.93225988017</v>
      </c>
      <c r="H44" s="17">
        <f t="shared" ref="H44:H76" si="37">SUM(B5:G5)</f>
        <v>128306.67035978571</v>
      </c>
      <c r="I44" s="17">
        <f t="shared" ref="I44:I76" si="38">SUM(B5:H5)</f>
        <v>162613.16524768414</v>
      </c>
      <c r="J44" s="17">
        <f t="shared" ref="J44:J76" si="39">SUM(B5:I5)</f>
        <v>201301.9816336128</v>
      </c>
      <c r="K44" s="17">
        <f t="shared" ref="K44:K76" si="40">SUM(B5:J5)</f>
        <v>246256.87578426005</v>
      </c>
      <c r="L44" s="17">
        <f>SUM(B5:K5)</f>
        <v>291385.67994452728</v>
      </c>
      <c r="M44" s="17">
        <f>SUM(B5:L5)</f>
        <v>341364.38182167243</v>
      </c>
      <c r="N44" s="17">
        <f>SUM(B5:M5)</f>
        <v>391272.6102037938</v>
      </c>
    </row>
    <row r="45" spans="1:18" x14ac:dyDescent="0.2">
      <c r="A45" s="7" t="s">
        <v>4</v>
      </c>
      <c r="B45" s="121" t="s">
        <v>102</v>
      </c>
      <c r="C45" s="17">
        <f t="shared" ref="C45:C76" si="41">SUM(B6)</f>
        <v>14686.268031214047</v>
      </c>
      <c r="D45" s="17">
        <f t="shared" ref="D45:D76" si="42">SUM(B6:C6)</f>
        <v>31652.013861276449</v>
      </c>
      <c r="E45" s="17">
        <f t="shared" si="35"/>
        <v>52467.163135666371</v>
      </c>
      <c r="F45" s="17">
        <f t="shared" ref="F45:F76" si="43">SUM(B6:E6)</f>
        <v>75546.549661347643</v>
      </c>
      <c r="G45" s="17">
        <f t="shared" si="36"/>
        <v>100471.04948243024</v>
      </c>
      <c r="H45" s="17">
        <f t="shared" si="37"/>
        <v>130686.07025991753</v>
      </c>
      <c r="I45" s="17">
        <f t="shared" si="38"/>
        <v>159685.57649288297</v>
      </c>
      <c r="J45" s="17">
        <f t="shared" si="39"/>
        <v>193544.93355026073</v>
      </c>
      <c r="K45" s="17">
        <f t="shared" si="40"/>
        <v>225906.64448795913</v>
      </c>
      <c r="L45" s="17">
        <f t="shared" ref="L45:L76" si="44">SUM(B6:K6)</f>
        <v>265227.85730170616</v>
      </c>
      <c r="M45" s="17">
        <f>SUM(B6:L6)</f>
        <v>306276.49036969373</v>
      </c>
      <c r="N45" s="17">
        <f t="shared" ref="N45:N76" si="45">SUM(B6:M6)</f>
        <v>344415.47966712079</v>
      </c>
    </row>
    <row r="46" spans="1:18" x14ac:dyDescent="0.2">
      <c r="A46" s="7" t="s">
        <v>5</v>
      </c>
      <c r="B46" s="121" t="s">
        <v>104</v>
      </c>
      <c r="C46" s="17">
        <f t="shared" si="41"/>
        <v>9831.5882636390306</v>
      </c>
      <c r="D46" s="17">
        <f t="shared" si="42"/>
        <v>21725.760810464722</v>
      </c>
      <c r="E46" s="17">
        <f t="shared" si="35"/>
        <v>34440.990135734181</v>
      </c>
      <c r="F46" s="17">
        <f t="shared" si="43"/>
        <v>49046.987470686356</v>
      </c>
      <c r="G46" s="17">
        <f t="shared" si="36"/>
        <v>66776.476416199555</v>
      </c>
      <c r="H46" s="17">
        <f t="shared" si="37"/>
        <v>87179.178999837779</v>
      </c>
      <c r="I46" s="17">
        <f t="shared" si="38"/>
        <v>108833.22862173211</v>
      </c>
      <c r="J46" s="17">
        <f t="shared" si="39"/>
        <v>131800.97961687937</v>
      </c>
      <c r="K46" s="17">
        <f t="shared" si="40"/>
        <v>156051.88633264072</v>
      </c>
      <c r="L46" s="17">
        <f t="shared" si="44"/>
        <v>182755.96449120939</v>
      </c>
      <c r="M46" s="17">
        <f t="shared" ref="M46:M76" si="46">SUM(B7:L7)</f>
        <v>210732.56443396394</v>
      </c>
      <c r="N46" s="17">
        <f t="shared" si="45"/>
        <v>241621.38230054063</v>
      </c>
    </row>
    <row r="47" spans="1:18" x14ac:dyDescent="0.2">
      <c r="A47" s="7" t="s">
        <v>6</v>
      </c>
      <c r="B47" s="121" t="s">
        <v>106</v>
      </c>
      <c r="C47" s="17">
        <f t="shared" si="41"/>
        <v>12610.07718793821</v>
      </c>
      <c r="D47" s="17">
        <f t="shared" si="42"/>
        <v>26011.438044087747</v>
      </c>
      <c r="E47" s="17">
        <f t="shared" si="35"/>
        <v>43018.467444730944</v>
      </c>
      <c r="F47" s="17">
        <f t="shared" si="43"/>
        <v>62118.925596312212</v>
      </c>
      <c r="G47" s="17">
        <f t="shared" si="36"/>
        <v>86514.867183368944</v>
      </c>
      <c r="H47" s="17">
        <f t="shared" si="37"/>
        <v>112869.59898002699</v>
      </c>
      <c r="I47" s="17">
        <f t="shared" si="38"/>
        <v>143220.5267572483</v>
      </c>
      <c r="J47" s="17">
        <f t="shared" si="39"/>
        <v>179117.9555768774</v>
      </c>
      <c r="K47" s="17">
        <f t="shared" si="40"/>
        <v>217750.65789229047</v>
      </c>
      <c r="L47" s="17">
        <f t="shared" si="44"/>
        <v>261169.31506329463</v>
      </c>
      <c r="M47" s="17">
        <f t="shared" si="46"/>
        <v>309001.58923035243</v>
      </c>
      <c r="N47" s="17">
        <f t="shared" si="45"/>
        <v>356225.16912967438</v>
      </c>
    </row>
    <row r="48" spans="1:18" x14ac:dyDescent="0.2">
      <c r="A48" s="7" t="s">
        <v>7</v>
      </c>
      <c r="B48" s="121" t="s">
        <v>108</v>
      </c>
      <c r="C48" s="17">
        <f t="shared" si="41"/>
        <v>9962.7438382343571</v>
      </c>
      <c r="D48" s="17">
        <f t="shared" si="42"/>
        <v>21450.250757745769</v>
      </c>
      <c r="E48" s="17">
        <f t="shared" si="35"/>
        <v>35754.326296693987</v>
      </c>
      <c r="F48" s="17">
        <f t="shared" si="43"/>
        <v>51805.22977898689</v>
      </c>
      <c r="G48" s="17">
        <f t="shared" si="36"/>
        <v>73587.0222321818</v>
      </c>
      <c r="H48" s="17">
        <f t="shared" si="37"/>
        <v>96696.073722260597</v>
      </c>
      <c r="I48" s="17">
        <f t="shared" si="38"/>
        <v>124155.98417587181</v>
      </c>
      <c r="J48" s="17">
        <f>SUM(B9:I9)</f>
        <v>152038.54063619027</v>
      </c>
      <c r="K48" s="17">
        <f t="shared" si="40"/>
        <v>185336.80613563149</v>
      </c>
      <c r="L48" s="17">
        <f t="shared" si="44"/>
        <v>221963.10117252389</v>
      </c>
      <c r="M48" s="17">
        <f t="shared" si="46"/>
        <v>260488.48075962314</v>
      </c>
      <c r="N48" s="17">
        <f t="shared" si="45"/>
        <v>303943.25674693094</v>
      </c>
    </row>
    <row r="49" spans="1:14" x14ac:dyDescent="0.2">
      <c r="A49" s="7" t="s">
        <v>8</v>
      </c>
      <c r="B49" s="121" t="s">
        <v>110</v>
      </c>
      <c r="C49" s="17">
        <f t="shared" si="41"/>
        <v>19349.210987229839</v>
      </c>
      <c r="D49" s="17">
        <f t="shared" si="42"/>
        <v>39357.595369554125</v>
      </c>
      <c r="E49" s="17">
        <f t="shared" si="35"/>
        <v>59508.153916223571</v>
      </c>
      <c r="F49" s="17">
        <f t="shared" si="43"/>
        <v>81563.364262683695</v>
      </c>
      <c r="G49" s="17">
        <f t="shared" si="36"/>
        <v>107272.66261734866</v>
      </c>
      <c r="H49" s="17">
        <f t="shared" si="37"/>
        <v>138864.95484230906</v>
      </c>
      <c r="I49" s="17">
        <f t="shared" si="38"/>
        <v>173100.80205162469</v>
      </c>
      <c r="J49" s="17">
        <f t="shared" si="39"/>
        <v>211360.69928092891</v>
      </c>
      <c r="K49" s="17">
        <f t="shared" si="40"/>
        <v>253768.12591542967</v>
      </c>
      <c r="L49" s="17">
        <f t="shared" si="44"/>
        <v>305653.66673162091</v>
      </c>
      <c r="M49" s="17">
        <f t="shared" si="46"/>
        <v>361583.39830986754</v>
      </c>
      <c r="N49" s="17">
        <f t="shared" si="45"/>
        <v>419634.677024604</v>
      </c>
    </row>
    <row r="50" spans="1:14" x14ac:dyDescent="0.2">
      <c r="A50" s="7" t="s">
        <v>9</v>
      </c>
      <c r="B50" s="121" t="s">
        <v>112</v>
      </c>
      <c r="C50" s="17">
        <f t="shared" si="41"/>
        <v>623.19993506699916</v>
      </c>
      <c r="D50" s="17">
        <f t="shared" si="42"/>
        <v>1378.2040778674334</v>
      </c>
      <c r="E50" s="17">
        <f t="shared" si="35"/>
        <v>2328.3500810533742</v>
      </c>
      <c r="F50" s="17">
        <f t="shared" si="43"/>
        <v>3497.8823133660871</v>
      </c>
      <c r="G50" s="17">
        <f t="shared" si="36"/>
        <v>4695.243359869728</v>
      </c>
      <c r="H50" s="17">
        <f t="shared" si="37"/>
        <v>6367.7060422565391</v>
      </c>
      <c r="I50" s="17">
        <f t="shared" si="38"/>
        <v>7665.937341675789</v>
      </c>
      <c r="J50" s="17">
        <f t="shared" si="39"/>
        <v>9415.750966625732</v>
      </c>
      <c r="K50" s="17">
        <f t="shared" si="40"/>
        <v>11570.44684757237</v>
      </c>
      <c r="L50" s="17">
        <f t="shared" si="44"/>
        <v>14166.28488032675</v>
      </c>
      <c r="M50" s="17">
        <f t="shared" si="46"/>
        <v>16401.103082178568</v>
      </c>
      <c r="N50" s="17">
        <f t="shared" si="45"/>
        <v>19884.880487700888</v>
      </c>
    </row>
    <row r="51" spans="1:14" x14ac:dyDescent="0.2">
      <c r="A51" s="7" t="s">
        <v>168</v>
      </c>
      <c r="B51" s="121" t="s">
        <v>114</v>
      </c>
      <c r="C51" s="17">
        <f t="shared" si="41"/>
        <v>17256.38792653655</v>
      </c>
      <c r="D51" s="17">
        <f t="shared" si="42"/>
        <v>34080.534103833335</v>
      </c>
      <c r="E51" s="17">
        <f t="shared" si="35"/>
        <v>56958.373203822979</v>
      </c>
      <c r="F51" s="17">
        <f t="shared" si="43"/>
        <v>80378.333051308029</v>
      </c>
      <c r="G51" s="17">
        <f t="shared" si="36"/>
        <v>108072.93344115958</v>
      </c>
      <c r="H51" s="17">
        <f t="shared" si="37"/>
        <v>139399.39664152844</v>
      </c>
      <c r="I51" s="17">
        <f t="shared" si="38"/>
        <v>171978.34489292293</v>
      </c>
      <c r="J51" s="17">
        <f t="shared" si="39"/>
        <v>207187.60089249784</v>
      </c>
      <c r="K51" s="17">
        <f t="shared" si="40"/>
        <v>244158.85151012015</v>
      </c>
      <c r="L51" s="17">
        <f t="shared" si="44"/>
        <v>284247.11026468175</v>
      </c>
      <c r="M51" s="17">
        <f t="shared" si="46"/>
        <v>327429.35011437663</v>
      </c>
      <c r="N51" s="17">
        <f t="shared" si="45"/>
        <v>378055.83433251927</v>
      </c>
    </row>
    <row r="52" spans="1:14" x14ac:dyDescent="0.2">
      <c r="A52" s="7" t="s">
        <v>11</v>
      </c>
      <c r="B52" s="121" t="s">
        <v>116</v>
      </c>
      <c r="C52" s="17">
        <f t="shared" si="41"/>
        <v>13734.228012003072</v>
      </c>
      <c r="D52" s="17">
        <f t="shared" si="42"/>
        <v>28793.540282007398</v>
      </c>
      <c r="E52" s="17">
        <f t="shared" si="35"/>
        <v>48279.283041696646</v>
      </c>
      <c r="F52" s="17">
        <f t="shared" si="43"/>
        <v>69274.02345174893</v>
      </c>
      <c r="G52" s="17">
        <f t="shared" si="36"/>
        <v>94092.859701068839</v>
      </c>
      <c r="H52" s="17">
        <f t="shared" si="37"/>
        <v>122243.76893025659</v>
      </c>
      <c r="I52" s="17">
        <f t="shared" si="38"/>
        <v>152327.28688882501</v>
      </c>
      <c r="J52" s="17">
        <f t="shared" si="39"/>
        <v>181642.99599340529</v>
      </c>
      <c r="K52" s="17">
        <f t="shared" si="40"/>
        <v>216099.77586062666</v>
      </c>
      <c r="L52" s="17">
        <f t="shared" si="44"/>
        <v>251841.05909582265</v>
      </c>
      <c r="M52" s="17">
        <f t="shared" si="46"/>
        <v>290996.5696157238</v>
      </c>
      <c r="N52" s="17">
        <f t="shared" si="45"/>
        <v>332992.3587347329</v>
      </c>
    </row>
    <row r="53" spans="1:14" x14ac:dyDescent="0.2">
      <c r="A53" s="7" t="s">
        <v>12</v>
      </c>
      <c r="B53" s="121" t="s">
        <v>118</v>
      </c>
      <c r="C53" s="17">
        <f t="shared" si="41"/>
        <v>10173.994959463604</v>
      </c>
      <c r="D53" s="17">
        <f t="shared" si="42"/>
        <v>20591.667402222709</v>
      </c>
      <c r="E53" s="17">
        <f t="shared" si="35"/>
        <v>34837.084366605559</v>
      </c>
      <c r="F53" s="17">
        <f t="shared" si="43"/>
        <v>51750.166918380615</v>
      </c>
      <c r="G53" s="17">
        <f t="shared" si="36"/>
        <v>69702.04726851685</v>
      </c>
      <c r="H53" s="17">
        <f t="shared" si="37"/>
        <v>91129.216161423712</v>
      </c>
      <c r="I53" s="17">
        <f t="shared" si="38"/>
        <v>114862.00141100772</v>
      </c>
      <c r="J53" s="17">
        <f t="shared" si="39"/>
        <v>143859.73422711377</v>
      </c>
      <c r="K53" s="17">
        <f t="shared" si="40"/>
        <v>174707.89151442295</v>
      </c>
      <c r="L53" s="17">
        <f t="shared" si="44"/>
        <v>209873.26080420852</v>
      </c>
      <c r="M53" s="17">
        <f t="shared" si="46"/>
        <v>248167.07636114518</v>
      </c>
      <c r="N53" s="17">
        <f t="shared" si="45"/>
        <v>286418.44426305057</v>
      </c>
    </row>
    <row r="54" spans="1:14" x14ac:dyDescent="0.2">
      <c r="A54" s="7" t="s">
        <v>13</v>
      </c>
      <c r="B54" s="121" t="s">
        <v>120</v>
      </c>
      <c r="C54" s="17">
        <f t="shared" si="41"/>
        <v>20314.814524566369</v>
      </c>
      <c r="D54" s="17">
        <f t="shared" si="42"/>
        <v>41369.807948930196</v>
      </c>
      <c r="E54" s="17">
        <f t="shared" si="35"/>
        <v>68400.959329346631</v>
      </c>
      <c r="F54" s="17">
        <f t="shared" si="43"/>
        <v>98881.013353726943</v>
      </c>
      <c r="G54" s="17">
        <f t="shared" si="36"/>
        <v>132600.2351762226</v>
      </c>
      <c r="H54" s="17">
        <f t="shared" si="37"/>
        <v>169963.76180297011</v>
      </c>
      <c r="I54" s="17">
        <f t="shared" si="38"/>
        <v>212480.0651825578</v>
      </c>
      <c r="J54" s="17">
        <f t="shared" si="39"/>
        <v>256015.14008478282</v>
      </c>
      <c r="K54" s="17">
        <f t="shared" si="40"/>
        <v>301301.37195285142</v>
      </c>
      <c r="L54" s="17">
        <f t="shared" si="44"/>
        <v>347052.12857880065</v>
      </c>
      <c r="M54" s="17">
        <f t="shared" si="46"/>
        <v>397221.559114784</v>
      </c>
      <c r="N54" s="17">
        <f t="shared" si="45"/>
        <v>451771.56781914434</v>
      </c>
    </row>
    <row r="55" spans="1:14" x14ac:dyDescent="0.2">
      <c r="A55" s="7" t="s">
        <v>14</v>
      </c>
      <c r="B55" s="121" t="s">
        <v>122</v>
      </c>
      <c r="C55" s="17">
        <f t="shared" si="41"/>
        <v>14866.268827404812</v>
      </c>
      <c r="D55" s="17">
        <f t="shared" si="42"/>
        <v>30960.488697409986</v>
      </c>
      <c r="E55" s="17">
        <f t="shared" si="35"/>
        <v>50475.62811750223</v>
      </c>
      <c r="F55" s="17">
        <f t="shared" si="43"/>
        <v>73022.342372481973</v>
      </c>
      <c r="G55" s="17">
        <f t="shared" si="36"/>
        <v>97394.013086855048</v>
      </c>
      <c r="H55" s="17">
        <f t="shared" si="37"/>
        <v>124756.68159754525</v>
      </c>
      <c r="I55" s="17">
        <f t="shared" si="38"/>
        <v>153390.28432554693</v>
      </c>
      <c r="J55" s="17">
        <f t="shared" si="39"/>
        <v>187341.35863052402</v>
      </c>
      <c r="K55" s="17">
        <f t="shared" si="40"/>
        <v>224855.52193342522</v>
      </c>
      <c r="L55" s="17">
        <f t="shared" si="44"/>
        <v>264188.19393452216</v>
      </c>
      <c r="M55" s="17">
        <f t="shared" si="46"/>
        <v>308014.59688757389</v>
      </c>
      <c r="N55" s="17">
        <f t="shared" si="45"/>
        <v>357390.54788172105</v>
      </c>
    </row>
    <row r="56" spans="1:14" x14ac:dyDescent="0.2">
      <c r="A56" s="7" t="s">
        <v>169</v>
      </c>
      <c r="B56" s="121" t="s">
        <v>124</v>
      </c>
      <c r="C56" s="17">
        <f t="shared" si="41"/>
        <v>12322.198970539323</v>
      </c>
      <c r="D56" s="17">
        <f t="shared" si="42"/>
        <v>25331.547435319015</v>
      </c>
      <c r="E56" s="17">
        <f t="shared" si="35"/>
        <v>37584.356504054558</v>
      </c>
      <c r="F56" s="17">
        <f t="shared" si="43"/>
        <v>52833.234484488217</v>
      </c>
      <c r="G56" s="17">
        <f t="shared" si="36"/>
        <v>69812.612078044942</v>
      </c>
      <c r="H56" s="17">
        <f t="shared" si="37"/>
        <v>90104.212397938318</v>
      </c>
      <c r="I56" s="17">
        <f t="shared" si="38"/>
        <v>112486.63521688181</v>
      </c>
      <c r="J56" s="17">
        <f t="shared" si="39"/>
        <v>137192.25964222843</v>
      </c>
      <c r="K56" s="17">
        <f t="shared" si="40"/>
        <v>163941.29162989827</v>
      </c>
      <c r="L56" s="17">
        <f t="shared" si="44"/>
        <v>194715.26002988379</v>
      </c>
      <c r="M56" s="17">
        <f t="shared" si="46"/>
        <v>226915.91871672211</v>
      </c>
      <c r="N56" s="17">
        <f t="shared" si="45"/>
        <v>265488.8370776723</v>
      </c>
    </row>
    <row r="57" spans="1:14" x14ac:dyDescent="0.2">
      <c r="A57" s="7" t="s">
        <v>16</v>
      </c>
      <c r="B57" s="121" t="s">
        <v>126</v>
      </c>
      <c r="C57" s="17">
        <f t="shared" si="41"/>
        <v>13802.025767257595</v>
      </c>
      <c r="D57" s="17">
        <f t="shared" si="42"/>
        <v>30045.244824920766</v>
      </c>
      <c r="E57" s="17">
        <f t="shared" si="35"/>
        <v>51012.315309942802</v>
      </c>
      <c r="F57" s="17">
        <f t="shared" si="43"/>
        <v>72894.260008886311</v>
      </c>
      <c r="G57" s="17">
        <f t="shared" si="36"/>
        <v>97704.324650594222</v>
      </c>
      <c r="H57" s="17">
        <f t="shared" si="37"/>
        <v>124746.02096586049</v>
      </c>
      <c r="I57" s="17">
        <f t="shared" si="38"/>
        <v>155425.89625309405</v>
      </c>
      <c r="J57" s="17">
        <f t="shared" si="39"/>
        <v>187696.94652909331</v>
      </c>
      <c r="K57" s="17">
        <f t="shared" si="40"/>
        <v>221015.03979840124</v>
      </c>
      <c r="L57" s="17">
        <f t="shared" si="44"/>
        <v>260427.07358061947</v>
      </c>
      <c r="M57" s="17">
        <f t="shared" si="46"/>
        <v>301373.71906659647</v>
      </c>
      <c r="N57" s="17">
        <f t="shared" si="45"/>
        <v>345862.05063187733</v>
      </c>
    </row>
    <row r="58" spans="1:14" x14ac:dyDescent="0.2">
      <c r="A58" s="7" t="s">
        <v>17</v>
      </c>
      <c r="B58" s="121" t="s">
        <v>128</v>
      </c>
      <c r="C58" s="17">
        <f t="shared" si="41"/>
        <v>11790.574338625827</v>
      </c>
      <c r="D58" s="17">
        <f t="shared" si="42"/>
        <v>24774.644315145153</v>
      </c>
      <c r="E58" s="17">
        <f t="shared" si="35"/>
        <v>43225.899344476922</v>
      </c>
      <c r="F58" s="17">
        <f t="shared" si="43"/>
        <v>62331.972066579496</v>
      </c>
      <c r="G58" s="17">
        <f t="shared" si="36"/>
        <v>85011.595679504608</v>
      </c>
      <c r="H58" s="17">
        <f t="shared" si="37"/>
        <v>107616.44603646648</v>
      </c>
      <c r="I58" s="17">
        <f t="shared" si="38"/>
        <v>135788.33958935132</v>
      </c>
      <c r="J58" s="17">
        <f t="shared" si="39"/>
        <v>165025.62947590527</v>
      </c>
      <c r="K58" s="17">
        <f>SUM(B19:J19)</f>
        <v>195097.49139012536</v>
      </c>
      <c r="L58" s="17">
        <f t="shared" si="44"/>
        <v>226331.04911110792</v>
      </c>
      <c r="M58" s="17">
        <f t="shared" si="46"/>
        <v>256102.43903132458</v>
      </c>
      <c r="N58" s="17">
        <f t="shared" si="45"/>
        <v>283341.21494675049</v>
      </c>
    </row>
    <row r="59" spans="1:14" x14ac:dyDescent="0.2">
      <c r="A59" s="7" t="s">
        <v>18</v>
      </c>
      <c r="B59" s="121" t="s">
        <v>130</v>
      </c>
      <c r="C59" s="17">
        <f t="shared" si="41"/>
        <v>17785.587966259212</v>
      </c>
      <c r="D59" s="17">
        <f t="shared" si="42"/>
        <v>36258.411132433677</v>
      </c>
      <c r="E59" s="17">
        <f t="shared" si="35"/>
        <v>60822.438193108268</v>
      </c>
      <c r="F59" s="17">
        <f t="shared" si="43"/>
        <v>86438.23132393272</v>
      </c>
      <c r="G59" s="17">
        <f t="shared" si="36"/>
        <v>114939.07860870581</v>
      </c>
      <c r="H59" s="17">
        <f t="shared" si="37"/>
        <v>145991.94898773066</v>
      </c>
      <c r="I59" s="17">
        <f t="shared" si="38"/>
        <v>182361.3176997822</v>
      </c>
      <c r="J59" s="17">
        <f t="shared" si="39"/>
        <v>222513.79903537533</v>
      </c>
      <c r="K59" s="17">
        <f t="shared" si="40"/>
        <v>268663.31946980825</v>
      </c>
      <c r="L59" s="17">
        <f t="shared" si="44"/>
        <v>310069.77851794544</v>
      </c>
      <c r="M59" s="17">
        <f t="shared" si="46"/>
        <v>353281.8972582097</v>
      </c>
      <c r="N59" s="17">
        <f t="shared" si="45"/>
        <v>405953.69208714226</v>
      </c>
    </row>
    <row r="60" spans="1:14" x14ac:dyDescent="0.2">
      <c r="A60" s="7" t="s">
        <v>19</v>
      </c>
      <c r="B60" s="121" t="s">
        <v>132</v>
      </c>
      <c r="C60" s="17">
        <f t="shared" si="41"/>
        <v>9346.2457633778631</v>
      </c>
      <c r="D60" s="17">
        <f t="shared" si="42"/>
        <v>19154.44341534291</v>
      </c>
      <c r="E60" s="17">
        <f t="shared" si="35"/>
        <v>32790.132794992431</v>
      </c>
      <c r="F60" s="17">
        <f t="shared" si="43"/>
        <v>48124.347196363793</v>
      </c>
      <c r="G60" s="17">
        <f t="shared" si="36"/>
        <v>65322.164820954044</v>
      </c>
      <c r="H60" s="17">
        <f t="shared" si="37"/>
        <v>86378.457268495054</v>
      </c>
      <c r="I60" s="17">
        <f t="shared" si="38"/>
        <v>108084.24832757901</v>
      </c>
      <c r="J60" s="17">
        <f t="shared" si="39"/>
        <v>128609.337145261</v>
      </c>
      <c r="K60" s="17">
        <f t="shared" si="40"/>
        <v>152973.82727258326</v>
      </c>
      <c r="L60" s="17">
        <f t="shared" si="44"/>
        <v>181329.05027931096</v>
      </c>
      <c r="M60" s="17">
        <f t="shared" si="46"/>
        <v>209949.99562388513</v>
      </c>
      <c r="N60" s="17">
        <f t="shared" si="45"/>
        <v>242253.963197278</v>
      </c>
    </row>
    <row r="61" spans="1:14" x14ac:dyDescent="0.2">
      <c r="A61" s="7" t="s">
        <v>20</v>
      </c>
      <c r="B61" s="121" t="s">
        <v>134</v>
      </c>
      <c r="C61" s="17">
        <f t="shared" si="41"/>
        <v>11465.605665895378</v>
      </c>
      <c r="D61" s="17">
        <f t="shared" si="42"/>
        <v>24589.950366255762</v>
      </c>
      <c r="E61" s="17">
        <f t="shared" si="35"/>
        <v>40608.41461372831</v>
      </c>
      <c r="F61" s="17">
        <f t="shared" si="43"/>
        <v>57923.748382154205</v>
      </c>
      <c r="G61" s="17">
        <f t="shared" si="36"/>
        <v>76587.0306234405</v>
      </c>
      <c r="H61" s="17">
        <f t="shared" si="37"/>
        <v>98659.35431775148</v>
      </c>
      <c r="I61" s="17">
        <f t="shared" si="38"/>
        <v>122096.36238036345</v>
      </c>
      <c r="J61" s="17">
        <f t="shared" si="39"/>
        <v>146045.6442432508</v>
      </c>
      <c r="K61" s="17">
        <f t="shared" si="40"/>
        <v>171244.69946420818</v>
      </c>
      <c r="L61" s="17">
        <f t="shared" si="44"/>
        <v>198144.41820040671</v>
      </c>
      <c r="M61" s="17">
        <f t="shared" si="46"/>
        <v>226790.51943657137</v>
      </c>
      <c r="N61" s="17">
        <f t="shared" si="45"/>
        <v>255874.9524705259</v>
      </c>
    </row>
    <row r="62" spans="1:14" x14ac:dyDescent="0.2">
      <c r="A62" s="7" t="s">
        <v>21</v>
      </c>
      <c r="B62" s="121" t="s">
        <v>136</v>
      </c>
      <c r="C62" s="17">
        <f t="shared" si="41"/>
        <v>14451.811349808575</v>
      </c>
      <c r="D62" s="17">
        <f t="shared" si="42"/>
        <v>29441.440784223138</v>
      </c>
      <c r="E62" s="17">
        <f t="shared" si="35"/>
        <v>45876.402838041722</v>
      </c>
      <c r="F62" s="17">
        <f t="shared" si="43"/>
        <v>63735.642734038753</v>
      </c>
      <c r="G62" s="17">
        <f t="shared" si="36"/>
        <v>86340.851415846162</v>
      </c>
      <c r="H62" s="17">
        <f t="shared" si="37"/>
        <v>111084.74261199725</v>
      </c>
      <c r="I62" s="17">
        <f t="shared" si="38"/>
        <v>140346.50564558699</v>
      </c>
      <c r="J62" s="17">
        <f t="shared" si="39"/>
        <v>172894.79280256305</v>
      </c>
      <c r="K62" s="17">
        <f t="shared" si="40"/>
        <v>205937.1034645339</v>
      </c>
      <c r="L62" s="17">
        <f t="shared" si="44"/>
        <v>242314.4512940952</v>
      </c>
      <c r="M62" s="17">
        <f t="shared" si="46"/>
        <v>282883.62046041491</v>
      </c>
      <c r="N62" s="17">
        <f t="shared" si="45"/>
        <v>328207.34260247694</v>
      </c>
    </row>
    <row r="63" spans="1:14" x14ac:dyDescent="0.2">
      <c r="A63" s="7" t="s">
        <v>22</v>
      </c>
      <c r="B63" s="121" t="s">
        <v>138</v>
      </c>
      <c r="C63" s="17">
        <f t="shared" si="41"/>
        <v>11301.721152583592</v>
      </c>
      <c r="D63" s="17">
        <f t="shared" si="42"/>
        <v>23435.410315494737</v>
      </c>
      <c r="E63" s="17">
        <f t="shared" si="35"/>
        <v>35503.167995865377</v>
      </c>
      <c r="F63" s="17">
        <f t="shared" si="43"/>
        <v>49965.857991139354</v>
      </c>
      <c r="G63" s="17">
        <f t="shared" si="36"/>
        <v>67564.524197206265</v>
      </c>
      <c r="H63" s="17">
        <f t="shared" si="37"/>
        <v>87012.408533678492</v>
      </c>
      <c r="I63" s="17">
        <f t="shared" si="38"/>
        <v>108710.27978199284</v>
      </c>
      <c r="J63" s="17">
        <f t="shared" si="39"/>
        <v>135290.84936985775</v>
      </c>
      <c r="K63" s="17">
        <f t="shared" si="40"/>
        <v>164180.1544769099</v>
      </c>
      <c r="L63" s="17">
        <f t="shared" si="44"/>
        <v>196116.13466401139</v>
      </c>
      <c r="M63" s="17">
        <f t="shared" si="46"/>
        <v>234043.25389896435</v>
      </c>
      <c r="N63" s="17">
        <f t="shared" si="45"/>
        <v>273775.06941405387</v>
      </c>
    </row>
    <row r="64" spans="1:14" x14ac:dyDescent="0.2">
      <c r="A64" s="7" t="s">
        <v>23</v>
      </c>
      <c r="B64" s="121" t="s">
        <v>140</v>
      </c>
      <c r="C64" s="17">
        <f t="shared" si="41"/>
        <v>16653.720485830232</v>
      </c>
      <c r="D64" s="17">
        <f t="shared" si="42"/>
        <v>35264.435456635096</v>
      </c>
      <c r="E64" s="17">
        <f t="shared" si="35"/>
        <v>59802.514494480551</v>
      </c>
      <c r="F64" s="17">
        <f t="shared" si="43"/>
        <v>83629.646462562203</v>
      </c>
      <c r="G64" s="17">
        <f t="shared" si="36"/>
        <v>110813.5403778341</v>
      </c>
      <c r="H64" s="17">
        <f t="shared" si="37"/>
        <v>142753.10993952659</v>
      </c>
      <c r="I64" s="17">
        <f t="shared" si="38"/>
        <v>177810.27410280166</v>
      </c>
      <c r="J64" s="17">
        <f t="shared" si="39"/>
        <v>213374.31301641438</v>
      </c>
      <c r="K64" s="17">
        <f t="shared" si="40"/>
        <v>254747.06025207147</v>
      </c>
      <c r="L64" s="17">
        <f t="shared" si="44"/>
        <v>293766.31702869944</v>
      </c>
      <c r="M64" s="17">
        <f t="shared" si="46"/>
        <v>339554.72072965011</v>
      </c>
      <c r="N64" s="17">
        <f t="shared" si="45"/>
        <v>382227.21683723823</v>
      </c>
    </row>
    <row r="65" spans="1:28" x14ac:dyDescent="0.2">
      <c r="A65" s="7" t="s">
        <v>24</v>
      </c>
      <c r="B65" s="121" t="s">
        <v>142</v>
      </c>
      <c r="C65" s="17">
        <f t="shared" si="41"/>
        <v>9671.3478395744351</v>
      </c>
      <c r="D65" s="17">
        <f t="shared" si="42"/>
        <v>20378.431713323436</v>
      </c>
      <c r="E65" s="17">
        <f t="shared" si="35"/>
        <v>32909.44330677695</v>
      </c>
      <c r="F65" s="17">
        <f t="shared" si="43"/>
        <v>47511.925789405825</v>
      </c>
      <c r="G65" s="17">
        <f t="shared" si="36"/>
        <v>66762.907107628416</v>
      </c>
      <c r="H65" s="17">
        <f t="shared" si="37"/>
        <v>87892.063588371078</v>
      </c>
      <c r="I65" s="17">
        <f t="shared" si="38"/>
        <v>110162.66884620104</v>
      </c>
      <c r="J65" s="17">
        <f t="shared" si="39"/>
        <v>136445.56116711366</v>
      </c>
      <c r="K65" s="17">
        <f t="shared" si="40"/>
        <v>164686.43907402272</v>
      </c>
      <c r="L65" s="17">
        <f t="shared" si="44"/>
        <v>197860.31922376694</v>
      </c>
      <c r="M65" s="17">
        <f t="shared" si="46"/>
        <v>231805.80269363392</v>
      </c>
      <c r="N65" s="17">
        <f t="shared" si="45"/>
        <v>272604.07659786055</v>
      </c>
    </row>
    <row r="66" spans="1:28" x14ac:dyDescent="0.2">
      <c r="A66" s="7" t="s">
        <v>25</v>
      </c>
      <c r="B66" s="121" t="s">
        <v>144</v>
      </c>
      <c r="C66" s="17">
        <f t="shared" si="41"/>
        <v>17011.095418301957</v>
      </c>
      <c r="D66" s="17">
        <f t="shared" si="42"/>
        <v>36041.621793154132</v>
      </c>
      <c r="E66" s="17">
        <f t="shared" si="35"/>
        <v>59502.724011730621</v>
      </c>
      <c r="F66" s="17">
        <f t="shared" si="43"/>
        <v>86286.088874029476</v>
      </c>
      <c r="G66" s="17">
        <f t="shared" si="36"/>
        <v>117454.52944415013</v>
      </c>
      <c r="H66" s="17">
        <f t="shared" si="37"/>
        <v>151810.50498679426</v>
      </c>
      <c r="I66" s="17">
        <f t="shared" si="38"/>
        <v>187308.88748813479</v>
      </c>
      <c r="J66" s="17">
        <f t="shared" si="39"/>
        <v>224880.19279245794</v>
      </c>
      <c r="K66" s="17">
        <f t="shared" si="40"/>
        <v>264883.13656530884</v>
      </c>
      <c r="L66" s="17">
        <f t="shared" si="44"/>
        <v>310080.7333868086</v>
      </c>
      <c r="M66" s="17">
        <f t="shared" si="46"/>
        <v>358713.07046827965</v>
      </c>
      <c r="N66" s="17">
        <f t="shared" si="45"/>
        <v>407620.8878258469</v>
      </c>
    </row>
    <row r="67" spans="1:28" x14ac:dyDescent="0.2">
      <c r="A67" s="7" t="s">
        <v>26</v>
      </c>
      <c r="B67" s="121" t="s">
        <v>146</v>
      </c>
      <c r="C67" s="17">
        <f t="shared" si="41"/>
        <v>13067.94301627506</v>
      </c>
      <c r="D67" s="17">
        <f t="shared" si="42"/>
        <v>27018.723733220409</v>
      </c>
      <c r="E67" s="17">
        <f t="shared" si="35"/>
        <v>44671.583491229641</v>
      </c>
      <c r="F67" s="17">
        <f t="shared" si="43"/>
        <v>63584.088764700762</v>
      </c>
      <c r="G67" s="17">
        <f t="shared" si="36"/>
        <v>83366.822595369129</v>
      </c>
      <c r="H67" s="17">
        <f t="shared" si="37"/>
        <v>106655.82172709944</v>
      </c>
      <c r="I67" s="17">
        <f t="shared" si="38"/>
        <v>132615.02565384252</v>
      </c>
      <c r="J67" s="17">
        <f t="shared" si="39"/>
        <v>161551.81642474112</v>
      </c>
      <c r="K67" s="17">
        <f t="shared" si="40"/>
        <v>191587.35451587677</v>
      </c>
      <c r="L67" s="17">
        <f t="shared" si="44"/>
        <v>223206.07860625177</v>
      </c>
      <c r="M67" s="17">
        <f t="shared" si="46"/>
        <v>256345.73534096702</v>
      </c>
      <c r="N67" s="17">
        <f t="shared" si="45"/>
        <v>289069.05118278792</v>
      </c>
    </row>
    <row r="68" spans="1:28" x14ac:dyDescent="0.2">
      <c r="A68" s="7" t="s">
        <v>27</v>
      </c>
      <c r="B68" s="122" t="s">
        <v>162</v>
      </c>
      <c r="C68" s="17">
        <f t="shared" si="41"/>
        <v>15730.088069577005</v>
      </c>
      <c r="D68" s="17">
        <f t="shared" si="42"/>
        <v>32542.269002039015</v>
      </c>
      <c r="E68" s="17">
        <f t="shared" si="35"/>
        <v>55077.996965141334</v>
      </c>
      <c r="F68" s="17">
        <f t="shared" si="43"/>
        <v>80847.336665414303</v>
      </c>
      <c r="G68" s="17">
        <f t="shared" si="36"/>
        <v>107354.969306874</v>
      </c>
      <c r="H68" s="17">
        <f t="shared" si="37"/>
        <v>137513.0535341324</v>
      </c>
      <c r="I68" s="17">
        <f t="shared" si="38"/>
        <v>171252.37896123796</v>
      </c>
      <c r="J68" s="17">
        <f t="shared" si="39"/>
        <v>208241.85754681635</v>
      </c>
      <c r="K68" s="17">
        <f t="shared" si="40"/>
        <v>246879.1232674832</v>
      </c>
      <c r="L68" s="17">
        <f t="shared" si="44"/>
        <v>290419.4655785691</v>
      </c>
      <c r="M68" s="17">
        <f t="shared" si="46"/>
        <v>333323.45920699748</v>
      </c>
      <c r="N68" s="17">
        <f t="shared" si="45"/>
        <v>380141.53122894355</v>
      </c>
    </row>
    <row r="69" spans="1:28" x14ac:dyDescent="0.2">
      <c r="A69" s="7" t="s">
        <v>28</v>
      </c>
      <c r="B69" s="121" t="s">
        <v>148</v>
      </c>
      <c r="C69" s="17">
        <f t="shared" si="41"/>
        <v>17518.304400722085</v>
      </c>
      <c r="D69" s="17">
        <f t="shared" si="42"/>
        <v>35917.59798789124</v>
      </c>
      <c r="E69" s="17">
        <f t="shared" si="35"/>
        <v>61183.297920516736</v>
      </c>
      <c r="F69" s="17">
        <f t="shared" si="43"/>
        <v>89378.146324296686</v>
      </c>
      <c r="G69" s="17">
        <f t="shared" si="36"/>
        <v>118429.74562902612</v>
      </c>
      <c r="H69" s="17">
        <f t="shared" si="37"/>
        <v>151287.19752588079</v>
      </c>
      <c r="I69" s="17">
        <f t="shared" si="38"/>
        <v>190606.99056174996</v>
      </c>
      <c r="J69" s="17">
        <f t="shared" si="39"/>
        <v>231946.52142490956</v>
      </c>
      <c r="K69" s="17">
        <f t="shared" si="40"/>
        <v>275875.19511233718</v>
      </c>
      <c r="L69" s="17">
        <f t="shared" si="44"/>
        <v>326166.2229036701</v>
      </c>
      <c r="M69" s="17">
        <f t="shared" si="46"/>
        <v>377559.87522283971</v>
      </c>
      <c r="N69" s="17">
        <f t="shared" si="45"/>
        <v>426808.26410517318</v>
      </c>
    </row>
    <row r="70" spans="1:28" x14ac:dyDescent="0.2">
      <c r="A70" s="7" t="s">
        <v>29</v>
      </c>
      <c r="B70" s="121" t="s">
        <v>150</v>
      </c>
      <c r="C70" s="17">
        <f t="shared" si="41"/>
        <v>10514.134186497484</v>
      </c>
      <c r="D70" s="17">
        <f t="shared" si="42"/>
        <v>22753.510608930788</v>
      </c>
      <c r="E70" s="17">
        <f t="shared" si="35"/>
        <v>37965.70044943352</v>
      </c>
      <c r="F70" s="17">
        <f t="shared" si="43"/>
        <v>54143.307309170268</v>
      </c>
      <c r="G70" s="17">
        <f t="shared" si="36"/>
        <v>72034.56695275259</v>
      </c>
      <c r="H70" s="17">
        <f t="shared" si="37"/>
        <v>91883.371165124903</v>
      </c>
      <c r="I70" s="17">
        <f t="shared" si="38"/>
        <v>114705.82659121692</v>
      </c>
      <c r="J70" s="17">
        <f t="shared" si="39"/>
        <v>139057.6462346091</v>
      </c>
      <c r="K70" s="17">
        <f t="shared" si="40"/>
        <v>168594.06042622239</v>
      </c>
      <c r="L70" s="17">
        <f t="shared" si="44"/>
        <v>197348.34884509689</v>
      </c>
      <c r="M70" s="17">
        <f t="shared" si="46"/>
        <v>228972.08878502727</v>
      </c>
      <c r="N70" s="17">
        <f t="shared" si="45"/>
        <v>258600.24775231397</v>
      </c>
    </row>
    <row r="71" spans="1:28" x14ac:dyDescent="0.2">
      <c r="A71" s="7" t="s">
        <v>30</v>
      </c>
      <c r="B71" s="121" t="s">
        <v>152</v>
      </c>
      <c r="C71" s="17">
        <f t="shared" si="41"/>
        <v>13911.431135620009</v>
      </c>
      <c r="D71" s="17">
        <f t="shared" si="42"/>
        <v>29344.117900894005</v>
      </c>
      <c r="E71" s="17">
        <f t="shared" si="35"/>
        <v>47364.160692349615</v>
      </c>
      <c r="F71" s="17">
        <f t="shared" si="43"/>
        <v>68445.195383849321</v>
      </c>
      <c r="G71" s="17">
        <f t="shared" si="36"/>
        <v>95018.56604931911</v>
      </c>
      <c r="H71" s="17">
        <f t="shared" si="37"/>
        <v>126572.38165244347</v>
      </c>
      <c r="I71" s="17">
        <f t="shared" si="38"/>
        <v>160515.05045941254</v>
      </c>
      <c r="J71" s="17">
        <f t="shared" si="39"/>
        <v>198513.12010850443</v>
      </c>
      <c r="K71" s="17">
        <f t="shared" si="40"/>
        <v>243784.89588598473</v>
      </c>
      <c r="L71" s="17">
        <f t="shared" si="44"/>
        <v>292086.69151490746</v>
      </c>
      <c r="M71" s="17">
        <f t="shared" si="46"/>
        <v>344830.07568607677</v>
      </c>
      <c r="N71" s="17">
        <f t="shared" si="45"/>
        <v>404238.31300531339</v>
      </c>
    </row>
    <row r="72" spans="1:28" x14ac:dyDescent="0.2">
      <c r="A72" s="7" t="s">
        <v>31</v>
      </c>
      <c r="B72" s="121" t="s">
        <v>154</v>
      </c>
      <c r="C72" s="17">
        <f t="shared" si="41"/>
        <v>12160.820027195963</v>
      </c>
      <c r="D72" s="17">
        <f t="shared" si="42"/>
        <v>25008.46487502956</v>
      </c>
      <c r="E72" s="17">
        <f t="shared" si="35"/>
        <v>41952.682340481762</v>
      </c>
      <c r="F72" s="17">
        <f t="shared" si="43"/>
        <v>59864.055956000419</v>
      </c>
      <c r="G72" s="17">
        <f t="shared" si="36"/>
        <v>79688.977139301627</v>
      </c>
      <c r="H72" s="17">
        <f t="shared" si="37"/>
        <v>103416.30646898429</v>
      </c>
      <c r="I72" s="17">
        <f t="shared" si="38"/>
        <v>128298.67397756205</v>
      </c>
      <c r="J72" s="17">
        <f t="shared" si="39"/>
        <v>153742.14371699764</v>
      </c>
      <c r="K72" s="17">
        <f t="shared" si="40"/>
        <v>181350.35973664842</v>
      </c>
      <c r="L72" s="17">
        <f t="shared" si="44"/>
        <v>208913.95542350394</v>
      </c>
      <c r="M72" s="17">
        <f t="shared" si="46"/>
        <v>238526.27742534358</v>
      </c>
      <c r="N72" s="17">
        <f t="shared" si="45"/>
        <v>274538.78622256359</v>
      </c>
    </row>
    <row r="73" spans="1:28" x14ac:dyDescent="0.2">
      <c r="A73" s="7" t="s">
        <v>170</v>
      </c>
      <c r="B73" s="121" t="s">
        <v>156</v>
      </c>
      <c r="C73" s="17">
        <f t="shared" si="41"/>
        <v>9966.6868777379368</v>
      </c>
      <c r="D73" s="17">
        <f t="shared" si="42"/>
        <v>20734.472190129985</v>
      </c>
      <c r="E73" s="17">
        <f t="shared" si="35"/>
        <v>33230.100675470079</v>
      </c>
      <c r="F73" s="17">
        <f t="shared" si="43"/>
        <v>49381.123353218216</v>
      </c>
      <c r="G73" s="17">
        <f t="shared" si="36"/>
        <v>69517.682826124394</v>
      </c>
      <c r="H73" s="17">
        <f t="shared" si="37"/>
        <v>90391.175950466219</v>
      </c>
      <c r="I73" s="17">
        <f t="shared" si="38"/>
        <v>114249.04057434417</v>
      </c>
      <c r="J73" s="17">
        <f t="shared" si="39"/>
        <v>145508.9239953701</v>
      </c>
      <c r="K73" s="17">
        <f t="shared" si="40"/>
        <v>180774.0272912209</v>
      </c>
      <c r="L73" s="17">
        <f t="shared" si="44"/>
        <v>219402.97992661741</v>
      </c>
      <c r="M73" s="17">
        <f t="shared" si="46"/>
        <v>263951.2000635321</v>
      </c>
      <c r="N73" s="17">
        <f t="shared" si="45"/>
        <v>315948.842009769</v>
      </c>
    </row>
    <row r="74" spans="1:28" x14ac:dyDescent="0.2">
      <c r="A74" s="7" t="s">
        <v>33</v>
      </c>
      <c r="B74" s="121" t="s">
        <v>158</v>
      </c>
      <c r="C74" s="17">
        <f t="shared" si="41"/>
        <v>9554.7577441750509</v>
      </c>
      <c r="D74" s="17">
        <f t="shared" si="42"/>
        <v>19875.782991133354</v>
      </c>
      <c r="E74" s="17">
        <f t="shared" si="35"/>
        <v>31782.415172655084</v>
      </c>
      <c r="F74" s="17">
        <f t="shared" si="43"/>
        <v>46212.368635176012</v>
      </c>
      <c r="G74" s="17">
        <f t="shared" si="36"/>
        <v>62167.4603738675</v>
      </c>
      <c r="H74" s="17">
        <f t="shared" si="37"/>
        <v>80435.518432159457</v>
      </c>
      <c r="I74" s="17">
        <f t="shared" si="38"/>
        <v>101347.31805997386</v>
      </c>
      <c r="J74" s="17">
        <f t="shared" si="39"/>
        <v>122745.24417990923</v>
      </c>
      <c r="K74" s="17">
        <f t="shared" si="40"/>
        <v>146337.11687734534</v>
      </c>
      <c r="L74" s="17">
        <f t="shared" si="44"/>
        <v>170177.12898376919</v>
      </c>
      <c r="M74" s="17">
        <f t="shared" si="46"/>
        <v>196484.97154516474</v>
      </c>
      <c r="N74" s="17">
        <f t="shared" si="45"/>
        <v>225128.38148179566</v>
      </c>
    </row>
    <row r="75" spans="1:28" x14ac:dyDescent="0.2">
      <c r="A75" s="7" t="s">
        <v>34</v>
      </c>
      <c r="B75" s="121" t="s">
        <v>160</v>
      </c>
      <c r="C75" s="17">
        <f t="shared" si="41"/>
        <v>9832.2825549098907</v>
      </c>
      <c r="D75" s="17">
        <f t="shared" si="42"/>
        <v>20779.528507829229</v>
      </c>
      <c r="E75" s="17">
        <f t="shared" si="35"/>
        <v>32509.34371901433</v>
      </c>
      <c r="F75" s="17">
        <f t="shared" si="43"/>
        <v>44653.380704656709</v>
      </c>
      <c r="G75" s="17">
        <f t="shared" si="36"/>
        <v>60090.934947976333</v>
      </c>
      <c r="H75" s="17">
        <f t="shared" si="37"/>
        <v>75183.357059850241</v>
      </c>
      <c r="I75" s="17">
        <f t="shared" si="38"/>
        <v>91937.072701945261</v>
      </c>
      <c r="J75" s="17">
        <f t="shared" si="39"/>
        <v>116988.91158151071</v>
      </c>
      <c r="K75" s="17">
        <f t="shared" si="40"/>
        <v>141723.97182117237</v>
      </c>
      <c r="L75" s="17">
        <f t="shared" si="44"/>
        <v>172355.41981356227</v>
      </c>
      <c r="M75" s="17">
        <f t="shared" si="46"/>
        <v>203825.5654643364</v>
      </c>
      <c r="N75" s="17">
        <f t="shared" si="45"/>
        <v>238094.73999508168</v>
      </c>
    </row>
    <row r="76" spans="1:28" x14ac:dyDescent="0.2">
      <c r="A76" s="7" t="s">
        <v>171</v>
      </c>
      <c r="B76" s="121" t="s">
        <v>172</v>
      </c>
      <c r="C76" s="17">
        <f t="shared" si="41"/>
        <v>12331.713372540704</v>
      </c>
      <c r="D76" s="17">
        <f t="shared" si="42"/>
        <v>24080.049589606424</v>
      </c>
      <c r="E76" s="17">
        <f t="shared" si="35"/>
        <v>35831.682203590426</v>
      </c>
      <c r="F76" s="17">
        <f t="shared" si="43"/>
        <v>50305.41886474011</v>
      </c>
      <c r="G76" s="17">
        <f t="shared" si="36"/>
        <v>68747.304363501142</v>
      </c>
      <c r="H76" s="17">
        <f t="shared" si="37"/>
        <v>89070.614502796045</v>
      </c>
      <c r="I76" s="17">
        <f t="shared" si="38"/>
        <v>112383.76302630096</v>
      </c>
      <c r="J76" s="17">
        <f t="shared" si="39"/>
        <v>137958.84521037387</v>
      </c>
      <c r="K76" s="17">
        <f t="shared" si="40"/>
        <v>166154.33284048148</v>
      </c>
      <c r="L76" s="17">
        <f t="shared" si="44"/>
        <v>198681.99613889834</v>
      </c>
      <c r="M76" s="17">
        <f t="shared" si="46"/>
        <v>235840.29528351937</v>
      </c>
      <c r="N76" s="17">
        <f t="shared" si="45"/>
        <v>279040.330736003</v>
      </c>
    </row>
    <row r="77" spans="1:28" s="11" customFormat="1" x14ac:dyDescent="0.2">
      <c r="A77" s="15" t="s">
        <v>61</v>
      </c>
      <c r="B77" s="26"/>
      <c r="C77" s="21">
        <f>SUM(C44:C76)</f>
        <v>427720.5224591259</v>
      </c>
      <c r="D77" s="21">
        <f t="shared" ref="D77:M77" si="47">SUM(D44:D76)</f>
        <v>890740.99227401672</v>
      </c>
      <c r="E77" s="21">
        <f t="shared" si="47"/>
        <v>1458896.1785695204</v>
      </c>
      <c r="F77" s="21">
        <f t="shared" si="47"/>
        <v>2089245.8802732101</v>
      </c>
      <c r="G77" s="21">
        <f t="shared" si="47"/>
        <v>2816223.5314131235</v>
      </c>
      <c r="H77" s="21">
        <f t="shared" si="47"/>
        <v>3634921.1459936653</v>
      </c>
      <c r="I77" s="21">
        <f t="shared" si="47"/>
        <v>4542805.759288935</v>
      </c>
      <c r="J77" s="21">
        <f t="shared" si="47"/>
        <v>5540852.0267329607</v>
      </c>
      <c r="K77" s="21">
        <f t="shared" si="47"/>
        <v>6628194.8567998735</v>
      </c>
      <c r="L77" s="21">
        <f t="shared" si="47"/>
        <v>7809436.495314749</v>
      </c>
      <c r="M77" s="21">
        <f t="shared" si="47"/>
        <v>9078751.6615090109</v>
      </c>
      <c r="N77" s="21">
        <f>SUM(N44:N76)</f>
        <v>10438444.000000006</v>
      </c>
    </row>
    <row r="80" spans="1:28" s="24" customFormat="1" ht="15" x14ac:dyDescent="0.25">
      <c r="A80" s="312" t="s">
        <v>188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1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14" x14ac:dyDescent="0.2">
      <c r="D81" s="27"/>
      <c r="E81" s="16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">
      <c r="A82" s="15" t="s">
        <v>0</v>
      </c>
      <c r="B82" s="3" t="s">
        <v>2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">
      <c r="A83" s="7" t="s">
        <v>3</v>
      </c>
      <c r="B83" s="28">
        <f>VLOOKUP(A83,'Budget 20-21'!$A$4:$F$36,6,)</f>
        <v>391272.61020379385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">
      <c r="A84" s="7" t="s">
        <v>4</v>
      </c>
      <c r="B84" s="28">
        <f>VLOOKUP(A84,'Budget 20-21'!$A$4:$F$36,6,)</f>
        <v>344415.47966712079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7" t="s">
        <v>5</v>
      </c>
      <c r="B85" s="28">
        <f>VLOOKUP(A85,'Budget 20-21'!$A$4:$F$36,6,)</f>
        <v>241621.3823005406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7" t="s">
        <v>6</v>
      </c>
      <c r="B86" s="28">
        <f>VLOOKUP(A86,'Budget 20-21'!$A$4:$F$36,6,)</f>
        <v>356225.16912967432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">
      <c r="A87" s="7" t="s">
        <v>7</v>
      </c>
      <c r="B87" s="28">
        <f>VLOOKUP(A87,'Budget 20-21'!$A$4:$F$36,6,)</f>
        <v>303943.25674693094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">
      <c r="A88" s="7" t="s">
        <v>8</v>
      </c>
      <c r="B88" s="28">
        <f>VLOOKUP(A88,'Budget 20-21'!$A$4:$F$36,6,)</f>
        <v>419634.67702460405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">
      <c r="A89" s="7" t="s">
        <v>9</v>
      </c>
      <c r="B89" s="28">
        <f>VLOOKUP(A89,'Budget 20-21'!$A$4:$F$36,6,)</f>
        <v>19884.880487700881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">
      <c r="A90" s="7" t="s">
        <v>10</v>
      </c>
      <c r="B90" s="28">
        <f>VLOOKUP(A90,'Budget 20-21'!$A$4:$F$36,6,)</f>
        <v>378055.83433251921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7" t="s">
        <v>11</v>
      </c>
      <c r="B91" s="28">
        <f>VLOOKUP(A91,'Budget 20-21'!$A$4:$F$36,6,)</f>
        <v>332992.3587347329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7" t="s">
        <v>12</v>
      </c>
      <c r="B92" s="28">
        <f>VLOOKUP(A92,'Budget 20-21'!$A$4:$F$36,6,)</f>
        <v>286418.44426305062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">
      <c r="A93" s="7" t="s">
        <v>13</v>
      </c>
      <c r="B93" s="28">
        <f>VLOOKUP(A93,'Budget 20-21'!$A$4:$F$36,6,)</f>
        <v>451771.56781914429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7" t="s">
        <v>14</v>
      </c>
      <c r="B94" s="28">
        <f>VLOOKUP(A94,'Budget 20-21'!$A$4:$F$36,6,)</f>
        <v>357390.54788172105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7" t="s">
        <v>15</v>
      </c>
      <c r="B95" s="28">
        <f>VLOOKUP(A95,'Budget 20-21'!$A$4:$F$36,6,)</f>
        <v>265488.83707767236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7" t="s">
        <v>16</v>
      </c>
      <c r="B96" s="28">
        <f>VLOOKUP(A96,'Budget 20-21'!$A$4:$F$36,6,)</f>
        <v>345862.05063187738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7" t="s">
        <v>17</v>
      </c>
      <c r="B97" s="28">
        <f>VLOOKUP(A97,'Budget 20-21'!$A$4:$F$36,6,)</f>
        <v>283341.21494675049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7" t="s">
        <v>18</v>
      </c>
      <c r="B98" s="28">
        <f>VLOOKUP(A98,'Budget 20-21'!$A$4:$F$36,6,)</f>
        <v>405953.6920871422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">
      <c r="A99" s="7" t="s">
        <v>19</v>
      </c>
      <c r="B99" s="28">
        <f>VLOOKUP(A99,'Budget 20-21'!$A$4:$F$36,6,)</f>
        <v>242253.96319727803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7" t="s">
        <v>20</v>
      </c>
      <c r="B100" s="28">
        <f>VLOOKUP(A100,'Budget 20-21'!$A$4:$F$36,6,)</f>
        <v>255874.95247052587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7" t="s">
        <v>21</v>
      </c>
      <c r="B101" s="28">
        <f>VLOOKUP(A101,'Budget 20-21'!$A$4:$F$36,6,)</f>
        <v>328207.34260247683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7" t="s">
        <v>22</v>
      </c>
      <c r="B102" s="28">
        <f>VLOOKUP(A102,'Budget 20-21'!$A$4:$F$36,6,)</f>
        <v>273775.06941405393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">
      <c r="A103" s="7" t="s">
        <v>23</v>
      </c>
      <c r="B103" s="28">
        <f>VLOOKUP(A103,'Budget 20-21'!$A$4:$F$36,6,)</f>
        <v>382227.21683723829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">
      <c r="A104" s="7" t="s">
        <v>24</v>
      </c>
      <c r="B104" s="28">
        <f>VLOOKUP(A104,'Budget 20-21'!$A$4:$F$36,6,)</f>
        <v>272604.07659786055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7" t="s">
        <v>25</v>
      </c>
      <c r="B105" s="28">
        <f>VLOOKUP(A105,'Budget 20-21'!$A$4:$F$36,6,)</f>
        <v>407620.8878258469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">
      <c r="A106" s="7" t="s">
        <v>26</v>
      </c>
      <c r="B106" s="28">
        <f>VLOOKUP(A106,'Budget 20-21'!$A$4:$F$36,6,)</f>
        <v>289069.05118278787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7" t="s">
        <v>27</v>
      </c>
      <c r="B107" s="28">
        <f>VLOOKUP(A107,'Budget 20-21'!$A$4:$F$36,6,)</f>
        <v>380141.5312289435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">
      <c r="A108" s="7" t="s">
        <v>28</v>
      </c>
      <c r="B108" s="28">
        <f>VLOOKUP(A108,'Budget 20-21'!$A$4:$F$36,6,)</f>
        <v>426808.26410517312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">
      <c r="A109" s="7" t="s">
        <v>29</v>
      </c>
      <c r="B109" s="28">
        <f>VLOOKUP(A109,'Budget 20-21'!$A$4:$F$36,6,)</f>
        <v>258600.24775231397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">
      <c r="A110" s="7" t="s">
        <v>30</v>
      </c>
      <c r="B110" s="28">
        <f>VLOOKUP(A110,'Budget 20-21'!$A$4:$F$36,6,)</f>
        <v>404238.31300531334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A111" s="7" t="s">
        <v>31</v>
      </c>
      <c r="B111" s="28">
        <f>VLOOKUP(A111,'Budget 20-21'!$A$4:$F$36,6,)</f>
        <v>274538.78622256359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A112" s="7" t="s">
        <v>32</v>
      </c>
      <c r="B112" s="28">
        <f>VLOOKUP(A112,'Budget 20-21'!$A$4:$F$36,6,)</f>
        <v>315948.84200976894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">
      <c r="A113" s="7" t="s">
        <v>33</v>
      </c>
      <c r="B113" s="28">
        <f>VLOOKUP(A113,'Budget 20-21'!$A$4:$F$36,6,)</f>
        <v>225128.38148179566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7" t="s">
        <v>34</v>
      </c>
      <c r="B114" s="28">
        <f>VLOOKUP(A114,'Budget 20-21'!$A$4:$F$36,6,)</f>
        <v>238094.73999508173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7" t="s">
        <v>171</v>
      </c>
      <c r="B115" s="28">
        <f>VLOOKUP(A115,'Budget 20-21'!$A$4:$F$36,6,)</f>
        <v>279040.330736003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">
      <c r="A116" s="15" t="s">
        <v>1</v>
      </c>
      <c r="B116" s="31">
        <f>SUM(B83:B115)</f>
        <v>10438444.000000004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">
      <c r="H117" s="119"/>
      <c r="I117" s="120"/>
      <c r="J117" s="30"/>
      <c r="K117" s="30"/>
    </row>
    <row r="118" spans="1:14" x14ac:dyDescent="0.2">
      <c r="A118" s="20"/>
      <c r="B118" s="20"/>
      <c r="C118" s="20"/>
      <c r="D118" s="75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5" x14ac:dyDescent="0.25">
      <c r="A121" s="312" t="s">
        <v>192</v>
      </c>
      <c r="B121" s="312"/>
      <c r="C121" s="312"/>
      <c r="D121" s="312"/>
      <c r="E121" s="312"/>
      <c r="F121" s="312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15" t="s">
        <v>0</v>
      </c>
      <c r="B123" s="3" t="s">
        <v>35</v>
      </c>
      <c r="C123" s="3" t="s">
        <v>36</v>
      </c>
      <c r="D123" s="3" t="s">
        <v>37</v>
      </c>
      <c r="E123" s="3" t="s">
        <v>38</v>
      </c>
      <c r="F123" s="3" t="s">
        <v>39</v>
      </c>
      <c r="G123" s="3" t="s">
        <v>40</v>
      </c>
      <c r="H123" s="3" t="s">
        <v>41</v>
      </c>
      <c r="I123" s="3" t="s">
        <v>42</v>
      </c>
      <c r="J123" s="3" t="s">
        <v>43</v>
      </c>
      <c r="K123" s="3" t="s">
        <v>44</v>
      </c>
      <c r="L123" s="3" t="s">
        <v>45</v>
      </c>
      <c r="M123" s="3" t="s">
        <v>46</v>
      </c>
      <c r="N123" s="3" t="s">
        <v>47</v>
      </c>
    </row>
    <row r="124" spans="1:14" x14ac:dyDescent="0.2">
      <c r="A124" s="35" t="s">
        <v>3</v>
      </c>
      <c r="B124" s="36">
        <f>B161</f>
        <v>3.6091572714912437E-2</v>
      </c>
      <c r="C124" s="36">
        <f t="shared" ref="C124:M124" si="48">C161</f>
        <v>4.2113727583841291E-2</v>
      </c>
      <c r="D124" s="36">
        <f t="shared" si="48"/>
        <v>5.2702473789201648E-2</v>
      </c>
      <c r="E124" s="36">
        <f t="shared" si="48"/>
        <v>5.789073324661545E-2</v>
      </c>
      <c r="F124" s="36">
        <f t="shared" si="48"/>
        <v>6.7580113718489265E-2</v>
      </c>
      <c r="G124" s="36">
        <f t="shared" si="48"/>
        <v>7.1542800006689874E-2</v>
      </c>
      <c r="H124" s="36">
        <f t="shared" si="48"/>
        <v>8.7679265027086714E-2</v>
      </c>
      <c r="I124" s="36">
        <f t="shared" si="48"/>
        <v>9.8879439493036916E-2</v>
      </c>
      <c r="J124" s="36">
        <f t="shared" si="48"/>
        <v>0.1148940482371934</v>
      </c>
      <c r="K124" s="36">
        <f t="shared" si="48"/>
        <v>0.11533852097840921</v>
      </c>
      <c r="L124" s="36">
        <f t="shared" si="48"/>
        <v>0.12773370937238315</v>
      </c>
      <c r="M124" s="36">
        <f t="shared" si="48"/>
        <v>0.12755359583214051</v>
      </c>
      <c r="N124" s="36">
        <f>SUM(B124:M124)</f>
        <v>1</v>
      </c>
    </row>
    <row r="125" spans="1:14" x14ac:dyDescent="0.2">
      <c r="A125" s="35" t="s">
        <v>4</v>
      </c>
      <c r="B125" s="36">
        <f t="shared" ref="B125:M125" si="49">B162</f>
        <v>4.2641138096953121E-2</v>
      </c>
      <c r="C125" s="36">
        <f t="shared" si="49"/>
        <v>4.9259533417196806E-2</v>
      </c>
      <c r="D125" s="36">
        <f t="shared" si="49"/>
        <v>6.0436160693206536E-2</v>
      </c>
      <c r="E125" s="36">
        <f t="shared" si="49"/>
        <v>6.7010305541399015E-2</v>
      </c>
      <c r="F125" s="36">
        <f t="shared" si="49"/>
        <v>7.2367536572898086E-2</v>
      </c>
      <c r="G125" s="36">
        <f t="shared" si="49"/>
        <v>8.7728405258353223E-2</v>
      </c>
      <c r="H125" s="36">
        <f t="shared" si="49"/>
        <v>8.4199195288764586E-2</v>
      </c>
      <c r="I125" s="36">
        <f t="shared" si="49"/>
        <v>9.8309626182025794E-2</v>
      </c>
      <c r="J125" s="36">
        <f t="shared" si="49"/>
        <v>9.3961255658358167E-2</v>
      </c>
      <c r="K125" s="36">
        <f t="shared" si="49"/>
        <v>0.11416796031279194</v>
      </c>
      <c r="L125" s="36">
        <f t="shared" si="49"/>
        <v>0.1191834731344284</v>
      </c>
      <c r="M125" s="36">
        <f t="shared" si="49"/>
        <v>0.11073540984362434</v>
      </c>
      <c r="N125" s="36">
        <f t="shared" ref="N125:N156" si="50">SUM(B125:M125)</f>
        <v>1.0000000000000002</v>
      </c>
    </row>
    <row r="126" spans="1:14" x14ac:dyDescent="0.2">
      <c r="A126" s="35" t="s">
        <v>5</v>
      </c>
      <c r="B126" s="36">
        <f t="shared" ref="B126:M126" si="51">B163</f>
        <v>4.0690058843426434E-2</v>
      </c>
      <c r="C126" s="36">
        <f t="shared" si="51"/>
        <v>4.9226489947115419E-2</v>
      </c>
      <c r="D126" s="36">
        <f t="shared" si="51"/>
        <v>5.2624603022317085E-2</v>
      </c>
      <c r="E126" s="36">
        <f t="shared" si="51"/>
        <v>6.044993698771458E-2</v>
      </c>
      <c r="F126" s="36">
        <f t="shared" si="51"/>
        <v>7.3377152206920093E-2</v>
      </c>
      <c r="G126" s="36">
        <f t="shared" si="51"/>
        <v>8.4440799027713301E-2</v>
      </c>
      <c r="H126" s="36">
        <f t="shared" si="51"/>
        <v>8.9619757223969324E-2</v>
      </c>
      <c r="I126" s="36">
        <f t="shared" si="51"/>
        <v>9.5056781715530586E-2</v>
      </c>
      <c r="J126" s="36">
        <f t="shared" si="51"/>
        <v>0.10036738671413147</v>
      </c>
      <c r="K126" s="36">
        <f t="shared" si="51"/>
        <v>0.11052034345765324</v>
      </c>
      <c r="L126" s="36">
        <f t="shared" si="51"/>
        <v>0.1157869377137983</v>
      </c>
      <c r="M126" s="36">
        <f t="shared" si="51"/>
        <v>0.12783975313971033</v>
      </c>
      <c r="N126" s="36">
        <f t="shared" si="50"/>
        <v>1.0000000000000002</v>
      </c>
    </row>
    <row r="127" spans="1:14" x14ac:dyDescent="0.2">
      <c r="A127" s="35" t="s">
        <v>6</v>
      </c>
      <c r="B127" s="36">
        <f t="shared" ref="B127:M127" si="52">B164</f>
        <v>3.5399175242858391E-2</v>
      </c>
      <c r="C127" s="36">
        <f t="shared" si="52"/>
        <v>3.7620477207973832E-2</v>
      </c>
      <c r="D127" s="36">
        <f t="shared" si="52"/>
        <v>4.7742357571742042E-2</v>
      </c>
      <c r="E127" s="36">
        <f t="shared" si="52"/>
        <v>5.3619058412540901E-2</v>
      </c>
      <c r="F127" s="36">
        <f t="shared" si="52"/>
        <v>6.8484609458283482E-2</v>
      </c>
      <c r="G127" s="36">
        <f t="shared" si="52"/>
        <v>7.3983351207461412E-2</v>
      </c>
      <c r="H127" s="36">
        <f t="shared" si="52"/>
        <v>8.5201525348066715E-2</v>
      </c>
      <c r="I127" s="36">
        <f t="shared" si="52"/>
        <v>0.10077173633556924</v>
      </c>
      <c r="J127" s="36">
        <f t="shared" si="52"/>
        <v>0.10845023222194014</v>
      </c>
      <c r="K127" s="36">
        <f t="shared" si="52"/>
        <v>0.1218854279080958</v>
      </c>
      <c r="L127" s="36">
        <f t="shared" si="52"/>
        <v>0.13427539183691353</v>
      </c>
      <c r="M127" s="36">
        <f t="shared" si="52"/>
        <v>0.1325666572485546</v>
      </c>
      <c r="N127" s="36">
        <f t="shared" si="50"/>
        <v>1</v>
      </c>
    </row>
    <row r="128" spans="1:14" x14ac:dyDescent="0.2">
      <c r="A128" s="35" t="s">
        <v>7</v>
      </c>
      <c r="B128" s="36">
        <f t="shared" ref="B128:M128" si="53">B165</f>
        <v>3.2778301926696569E-2</v>
      </c>
      <c r="C128" s="36">
        <f t="shared" si="53"/>
        <v>3.7794906333704692E-2</v>
      </c>
      <c r="D128" s="36">
        <f t="shared" si="53"/>
        <v>4.7061664377894295E-2</v>
      </c>
      <c r="E128" s="36">
        <f t="shared" si="53"/>
        <v>5.2808881677731033E-2</v>
      </c>
      <c r="F128" s="36">
        <f t="shared" si="53"/>
        <v>7.1664009546791349E-2</v>
      </c>
      <c r="G128" s="36">
        <f t="shared" si="53"/>
        <v>7.6030808307485626E-2</v>
      </c>
      <c r="H128" s="36">
        <f t="shared" si="53"/>
        <v>9.0345516289821376E-2</v>
      </c>
      <c r="I128" s="36">
        <f t="shared" si="53"/>
        <v>9.1736058758934758E-2</v>
      </c>
      <c r="J128" s="36">
        <f t="shared" si="53"/>
        <v>0.10955421698059255</v>
      </c>
      <c r="K128" s="36">
        <f t="shared" si="53"/>
        <v>0.12050372634977775</v>
      </c>
      <c r="L128" s="36">
        <f t="shared" si="53"/>
        <v>0.12675188125386258</v>
      </c>
      <c r="M128" s="36">
        <f t="shared" si="53"/>
        <v>0.14297002819670748</v>
      </c>
      <c r="N128" s="36">
        <f t="shared" si="50"/>
        <v>1.0000000000000002</v>
      </c>
    </row>
    <row r="129" spans="1:14" x14ac:dyDescent="0.2">
      <c r="A129" s="35" t="s">
        <v>8</v>
      </c>
      <c r="B129" s="36">
        <f t="shared" ref="B129:M129" si="54">B166</f>
        <v>4.6109656914972624E-2</v>
      </c>
      <c r="C129" s="36">
        <f t="shared" si="54"/>
        <v>4.7680483710718591E-2</v>
      </c>
      <c r="D129" s="36">
        <f t="shared" si="54"/>
        <v>4.8019288323705389E-2</v>
      </c>
      <c r="E129" s="36">
        <f t="shared" si="54"/>
        <v>5.2558121513792293E-2</v>
      </c>
      <c r="F129" s="36">
        <f t="shared" si="54"/>
        <v>6.1265905232034915E-2</v>
      </c>
      <c r="G129" s="36">
        <f t="shared" si="54"/>
        <v>7.5285227734189566E-2</v>
      </c>
      <c r="H129" s="36">
        <f t="shared" si="54"/>
        <v>8.1584885815593117E-2</v>
      </c>
      <c r="I129" s="36">
        <f t="shared" si="54"/>
        <v>9.1174298322016303E-2</v>
      </c>
      <c r="J129" s="36">
        <f t="shared" si="54"/>
        <v>0.10105796531208577</v>
      </c>
      <c r="K129" s="36">
        <f t="shared" si="54"/>
        <v>0.12364455002642476</v>
      </c>
      <c r="L129" s="36">
        <f t="shared" si="54"/>
        <v>0.13328195842825297</v>
      </c>
      <c r="M129" s="36">
        <f t="shared" si="54"/>
        <v>0.13833765866621356</v>
      </c>
      <c r="N129" s="36">
        <f t="shared" si="50"/>
        <v>0.99999999999999978</v>
      </c>
    </row>
    <row r="130" spans="1:14" x14ac:dyDescent="0.2">
      <c r="A130" s="35" t="s">
        <v>9</v>
      </c>
      <c r="B130" s="36">
        <f t="shared" ref="B130:M130" si="55">B167</f>
        <v>3.1340391281328463E-2</v>
      </c>
      <c r="C130" s="36">
        <f t="shared" si="55"/>
        <v>3.7968754364272717E-2</v>
      </c>
      <c r="D130" s="36">
        <f t="shared" si="55"/>
        <v>4.7782334109255586E-2</v>
      </c>
      <c r="E130" s="36">
        <f t="shared" si="55"/>
        <v>5.881515018589565E-2</v>
      </c>
      <c r="F130" s="36">
        <f t="shared" si="55"/>
        <v>6.0214646361300889E-2</v>
      </c>
      <c r="G130" s="36">
        <f t="shared" si="55"/>
        <v>8.4107253419061598E-2</v>
      </c>
      <c r="H130" s="36">
        <f t="shared" si="55"/>
        <v>6.5287357408168822E-2</v>
      </c>
      <c r="I130" s="36">
        <f t="shared" si="55"/>
        <v>8.7997190932690331E-2</v>
      </c>
      <c r="J130" s="36">
        <f t="shared" si="55"/>
        <v>0.10835850294797351</v>
      </c>
      <c r="K130" s="36">
        <f t="shared" si="55"/>
        <v>0.13054330572215148</v>
      </c>
      <c r="L130" s="36">
        <f t="shared" si="55"/>
        <v>0.11238781159555312</v>
      </c>
      <c r="M130" s="36">
        <f t="shared" si="55"/>
        <v>0.17519730167234809</v>
      </c>
      <c r="N130" s="36">
        <f t="shared" si="50"/>
        <v>1.0000000000000002</v>
      </c>
    </row>
    <row r="131" spans="1:14" x14ac:dyDescent="0.2">
      <c r="A131" s="35" t="s">
        <v>168</v>
      </c>
      <c r="B131" s="36">
        <f t="shared" ref="B131:M131" si="56">B168</f>
        <v>4.5645077682781331E-2</v>
      </c>
      <c r="C131" s="36">
        <f t="shared" si="56"/>
        <v>4.450174987247809E-2</v>
      </c>
      <c r="D131" s="36">
        <f t="shared" si="56"/>
        <v>6.0514445281295216E-2</v>
      </c>
      <c r="E131" s="36">
        <f t="shared" si="56"/>
        <v>6.1948415341438731E-2</v>
      </c>
      <c r="F131" s="36">
        <f t="shared" si="56"/>
        <v>7.3255318063661312E-2</v>
      </c>
      <c r="G131" s="36">
        <f t="shared" si="56"/>
        <v>8.2862001734949176E-2</v>
      </c>
      <c r="H131" s="36">
        <f t="shared" si="56"/>
        <v>8.6174964893517988E-2</v>
      </c>
      <c r="I131" s="36">
        <f t="shared" si="56"/>
        <v>9.3132423314505941E-2</v>
      </c>
      <c r="J131" s="36">
        <f t="shared" si="56"/>
        <v>9.7793096310488922E-2</v>
      </c>
      <c r="K131" s="36">
        <f t="shared" si="56"/>
        <v>0.1060379317392095</v>
      </c>
      <c r="L131" s="36">
        <f t="shared" si="56"/>
        <v>0.11422185806479025</v>
      </c>
      <c r="M131" s="36">
        <f t="shared" si="56"/>
        <v>0.13391271770088356</v>
      </c>
      <c r="N131" s="36">
        <f t="shared" si="50"/>
        <v>1</v>
      </c>
    </row>
    <row r="132" spans="1:14" x14ac:dyDescent="0.2">
      <c r="A132" s="35" t="s">
        <v>11</v>
      </c>
      <c r="B132" s="36">
        <f t="shared" ref="B132:M132" si="57">B169</f>
        <v>4.1244874399487284E-2</v>
      </c>
      <c r="C132" s="36">
        <f t="shared" si="57"/>
        <v>4.5224197718004747E-2</v>
      </c>
      <c r="D132" s="36">
        <f t="shared" si="57"/>
        <v>5.851708679961605E-2</v>
      </c>
      <c r="E132" s="36">
        <f t="shared" si="57"/>
        <v>6.3048715261292312E-2</v>
      </c>
      <c r="F132" s="36">
        <f t="shared" si="57"/>
        <v>7.4532750071574477E-2</v>
      </c>
      <c r="G132" s="36">
        <f t="shared" si="57"/>
        <v>8.4539204851884348E-2</v>
      </c>
      <c r="H132" s="36">
        <f t="shared" si="57"/>
        <v>9.034296784729956E-2</v>
      </c>
      <c r="I132" s="36">
        <f t="shared" si="57"/>
        <v>8.8037182642781486E-2</v>
      </c>
      <c r="J132" s="36">
        <f t="shared" si="57"/>
        <v>0.10347618785652134</v>
      </c>
      <c r="K132" s="36">
        <f t="shared" si="57"/>
        <v>0.10733364384396603</v>
      </c>
      <c r="L132" s="36">
        <f t="shared" si="57"/>
        <v>0.11758681390972411</v>
      </c>
      <c r="M132" s="36">
        <f t="shared" si="57"/>
        <v>0.12611637479784826</v>
      </c>
      <c r="N132" s="36">
        <f t="shared" si="50"/>
        <v>1</v>
      </c>
    </row>
    <row r="133" spans="1:14" x14ac:dyDescent="0.2">
      <c r="A133" s="35" t="s">
        <v>12</v>
      </c>
      <c r="B133" s="36">
        <f t="shared" ref="B133:M133" si="58">B170</f>
        <v>3.5521437823744575E-2</v>
      </c>
      <c r="C133" s="36">
        <f t="shared" si="58"/>
        <v>3.6372212235017146E-2</v>
      </c>
      <c r="D133" s="36">
        <f t="shared" si="58"/>
        <v>4.9736381331991535E-2</v>
      </c>
      <c r="E133" s="36">
        <f t="shared" si="58"/>
        <v>5.9050256331403893E-2</v>
      </c>
      <c r="F133" s="36">
        <f t="shared" si="58"/>
        <v>6.2677110045500375E-2</v>
      </c>
      <c r="G133" s="36">
        <f t="shared" si="58"/>
        <v>7.4810716006919784E-2</v>
      </c>
      <c r="H133" s="36">
        <f t="shared" si="58"/>
        <v>8.2860534036654027E-2</v>
      </c>
      <c r="I133" s="36">
        <f t="shared" si="58"/>
        <v>0.10124254703888465</v>
      </c>
      <c r="J133" s="36">
        <f t="shared" si="58"/>
        <v>0.10770311027518119</v>
      </c>
      <c r="K133" s="36">
        <f t="shared" si="58"/>
        <v>0.12277620381699025</v>
      </c>
      <c r="L133" s="36">
        <f t="shared" si="58"/>
        <v>0.13369884629974141</v>
      </c>
      <c r="M133" s="36">
        <f t="shared" si="58"/>
        <v>0.13355064475797099</v>
      </c>
      <c r="N133" s="36">
        <f t="shared" si="50"/>
        <v>0.99999999999999989</v>
      </c>
    </row>
    <row r="134" spans="1:14" x14ac:dyDescent="0.2">
      <c r="A134" s="35" t="s">
        <v>13</v>
      </c>
      <c r="B134" s="36">
        <f t="shared" ref="B134:M134" si="59">B171</f>
        <v>4.4967005388658964E-2</v>
      </c>
      <c r="C134" s="36">
        <f t="shared" si="59"/>
        <v>4.6605397338312975E-2</v>
      </c>
      <c r="D134" s="36">
        <f t="shared" si="59"/>
        <v>5.9833671053946678E-2</v>
      </c>
      <c r="E134" s="36">
        <f t="shared" si="59"/>
        <v>6.7467844803775379E-2</v>
      </c>
      <c r="F134" s="36">
        <f t="shared" si="59"/>
        <v>7.4637768784941161E-2</v>
      </c>
      <c r="G134" s="36">
        <f t="shared" si="59"/>
        <v>8.2704466788633954E-2</v>
      </c>
      <c r="H134" s="36">
        <f t="shared" si="59"/>
        <v>9.4110179586618076E-2</v>
      </c>
      <c r="I134" s="36">
        <f t="shared" si="59"/>
        <v>9.6365238548286061E-2</v>
      </c>
      <c r="J134" s="36">
        <f t="shared" si="59"/>
        <v>0.10024143858074272</v>
      </c>
      <c r="K134" s="36">
        <f t="shared" si="59"/>
        <v>0.1012696678695469</v>
      </c>
      <c r="L134" s="36">
        <f t="shared" si="59"/>
        <v>0.11105043811891115</v>
      </c>
      <c r="M134" s="36">
        <f t="shared" si="59"/>
        <v>0.12074688313762603</v>
      </c>
      <c r="N134" s="36">
        <f t="shared" si="50"/>
        <v>1</v>
      </c>
    </row>
    <row r="135" spans="1:14" x14ac:dyDescent="0.2">
      <c r="A135" s="35" t="s">
        <v>14</v>
      </c>
      <c r="B135" s="36">
        <f t="shared" ref="B135:M135" si="60">B172</f>
        <v>4.1596703985369042E-2</v>
      </c>
      <c r="C135" s="36">
        <f t="shared" si="60"/>
        <v>4.5032584004800209E-2</v>
      </c>
      <c r="D135" s="36">
        <f t="shared" si="60"/>
        <v>5.4604520281131788E-2</v>
      </c>
      <c r="E135" s="36">
        <f t="shared" si="60"/>
        <v>6.3087046897618598E-2</v>
      </c>
      <c r="F135" s="36">
        <f t="shared" si="60"/>
        <v>6.8193383565473914E-2</v>
      </c>
      <c r="G135" s="36">
        <f t="shared" si="60"/>
        <v>7.6562373215717808E-2</v>
      </c>
      <c r="H135" s="36">
        <f t="shared" si="60"/>
        <v>8.011852271335955E-2</v>
      </c>
      <c r="I135" s="36">
        <f t="shared" si="60"/>
        <v>9.4997124311785808E-2</v>
      </c>
      <c r="J135" s="36">
        <f t="shared" si="60"/>
        <v>0.10496685915520231</v>
      </c>
      <c r="K135" s="36">
        <f t="shared" si="60"/>
        <v>0.11005515460390453</v>
      </c>
      <c r="L135" s="36">
        <f t="shared" si="60"/>
        <v>0.12262888096177665</v>
      </c>
      <c r="M135" s="36">
        <f t="shared" si="60"/>
        <v>0.13815684630385969</v>
      </c>
      <c r="N135" s="36">
        <f t="shared" si="50"/>
        <v>0.99999999999999989</v>
      </c>
    </row>
    <row r="136" spans="1:14" x14ac:dyDescent="0.2">
      <c r="A136" s="35" t="s">
        <v>169</v>
      </c>
      <c r="B136" s="36">
        <f t="shared" ref="B136:M136" si="61">B173</f>
        <v>4.6413246998156445E-2</v>
      </c>
      <c r="C136" s="36">
        <f t="shared" si="61"/>
        <v>4.9001489508855064E-2</v>
      </c>
      <c r="D136" s="36">
        <f t="shared" si="61"/>
        <v>4.6151880446675113E-2</v>
      </c>
      <c r="E136" s="36">
        <f t="shared" si="61"/>
        <v>5.7436983597063215E-2</v>
      </c>
      <c r="F136" s="36">
        <f t="shared" si="61"/>
        <v>6.3955146967588611E-2</v>
      </c>
      <c r="G136" s="36">
        <f t="shared" si="61"/>
        <v>7.6431086682400853E-2</v>
      </c>
      <c r="H136" s="36">
        <f t="shared" si="61"/>
        <v>8.4306455462740279E-2</v>
      </c>
      <c r="I136" s="36">
        <f t="shared" si="61"/>
        <v>9.305711191961967E-2</v>
      </c>
      <c r="J136" s="36">
        <f t="shared" si="61"/>
        <v>0.10075388585865121</v>
      </c>
      <c r="K136" s="36">
        <f t="shared" si="61"/>
        <v>0.11591435910724256</v>
      </c>
      <c r="L136" s="36">
        <f t="shared" si="61"/>
        <v>0.12128818311640566</v>
      </c>
      <c r="M136" s="36">
        <f t="shared" si="61"/>
        <v>0.14529017033460123</v>
      </c>
      <c r="N136" s="36">
        <f t="shared" si="50"/>
        <v>0.99999999999999989</v>
      </c>
    </row>
    <row r="137" spans="1:14" x14ac:dyDescent="0.2">
      <c r="A137" s="35" t="s">
        <v>16</v>
      </c>
      <c r="B137" s="36">
        <f t="shared" ref="B137:M137" si="62">B174</f>
        <v>3.9906158371644983E-2</v>
      </c>
      <c r="C137" s="36">
        <f t="shared" si="62"/>
        <v>4.6964444430915159E-2</v>
      </c>
      <c r="D137" s="36">
        <f t="shared" si="62"/>
        <v>6.0622639710589704E-2</v>
      </c>
      <c r="E137" s="36">
        <f t="shared" si="62"/>
        <v>6.3267839472315596E-2</v>
      </c>
      <c r="F137" s="36">
        <f t="shared" si="62"/>
        <v>7.1733989306952947E-2</v>
      </c>
      <c r="G137" s="36">
        <f t="shared" si="62"/>
        <v>7.8186364378115714E-2</v>
      </c>
      <c r="H137" s="36">
        <f t="shared" si="62"/>
        <v>8.8705526469823867E-2</v>
      </c>
      <c r="I137" s="36">
        <f t="shared" si="62"/>
        <v>9.3306132364164379E-2</v>
      </c>
      <c r="J137" s="36">
        <f t="shared" si="62"/>
        <v>9.6333475177276529E-2</v>
      </c>
      <c r="K137" s="36">
        <f t="shared" si="62"/>
        <v>0.11395304489236067</v>
      </c>
      <c r="L137" s="36">
        <f t="shared" si="62"/>
        <v>0.11839010788020531</v>
      </c>
      <c r="M137" s="36">
        <f t="shared" si="62"/>
        <v>0.12863027754563505</v>
      </c>
      <c r="N137" s="36">
        <f t="shared" si="50"/>
        <v>1</v>
      </c>
    </row>
    <row r="138" spans="1:14" x14ac:dyDescent="0.2">
      <c r="A138" s="35" t="s">
        <v>17</v>
      </c>
      <c r="B138" s="36">
        <f t="shared" ref="B138:M138" si="63">B175</f>
        <v>4.1612634225633854E-2</v>
      </c>
      <c r="C138" s="36">
        <f t="shared" si="63"/>
        <v>4.5824854597872305E-2</v>
      </c>
      <c r="D138" s="36">
        <f t="shared" si="63"/>
        <v>6.5120265093800034E-2</v>
      </c>
      <c r="E138" s="36">
        <f t="shared" si="63"/>
        <v>6.7431322074669786E-2</v>
      </c>
      <c r="F138" s="36">
        <f t="shared" si="63"/>
        <v>8.0043503791664736E-2</v>
      </c>
      <c r="G138" s="36">
        <f t="shared" si="63"/>
        <v>7.977960552336201E-2</v>
      </c>
      <c r="H138" s="36">
        <f t="shared" si="63"/>
        <v>9.9427446720659104E-2</v>
      </c>
      <c r="I138" s="36">
        <f t="shared" si="63"/>
        <v>0.1031875644778633</v>
      </c>
      <c r="J138" s="36">
        <f t="shared" si="63"/>
        <v>0.1061330308754115</v>
      </c>
      <c r="K138" s="36">
        <f t="shared" si="63"/>
        <v>0.11023301967153777</v>
      </c>
      <c r="L138" s="36">
        <f t="shared" si="63"/>
        <v>0.10507257098411094</v>
      </c>
      <c r="M138" s="36">
        <f t="shared" si="63"/>
        <v>9.613418196341468E-2</v>
      </c>
      <c r="N138" s="36">
        <f t="shared" si="50"/>
        <v>1</v>
      </c>
    </row>
    <row r="139" spans="1:14" x14ac:dyDescent="0.2">
      <c r="A139" s="35" t="s">
        <v>18</v>
      </c>
      <c r="B139" s="36">
        <f t="shared" ref="B139:M139" si="64">B176</f>
        <v>4.3811864044929906E-2</v>
      </c>
      <c r="C139" s="36">
        <f t="shared" si="64"/>
        <v>4.5504754670907345E-2</v>
      </c>
      <c r="D139" s="36">
        <f t="shared" si="64"/>
        <v>6.0509431345193099E-2</v>
      </c>
      <c r="E139" s="36">
        <f t="shared" si="64"/>
        <v>6.3100283677985994E-2</v>
      </c>
      <c r="F139" s="36">
        <f t="shared" si="64"/>
        <v>7.0207138992235296E-2</v>
      </c>
      <c r="G139" s="36">
        <f t="shared" si="64"/>
        <v>7.6493627190263411E-2</v>
      </c>
      <c r="H139" s="36">
        <f t="shared" si="64"/>
        <v>8.9589944422144741E-2</v>
      </c>
      <c r="I139" s="36">
        <f t="shared" si="64"/>
        <v>9.8909018733530779E-2</v>
      </c>
      <c r="J139" s="36">
        <f t="shared" si="64"/>
        <v>0.11368173595653978</v>
      </c>
      <c r="K139" s="36">
        <f t="shared" si="64"/>
        <v>0.10199798611327535</v>
      </c>
      <c r="L139" s="36">
        <f t="shared" si="64"/>
        <v>0.1064459311063202</v>
      </c>
      <c r="M139" s="36">
        <f t="shared" si="64"/>
        <v>0.12974828374667419</v>
      </c>
      <c r="N139" s="36">
        <f t="shared" si="50"/>
        <v>1</v>
      </c>
    </row>
    <row r="140" spans="1:14" x14ac:dyDescent="0.2">
      <c r="A140" s="35" t="s">
        <v>19</v>
      </c>
      <c r="B140" s="36">
        <f t="shared" ref="B140:M140" si="65">B177</f>
        <v>3.8580362690565376E-2</v>
      </c>
      <c r="C140" s="36">
        <f t="shared" si="65"/>
        <v>4.0487253634640438E-2</v>
      </c>
      <c r="D140" s="36">
        <f t="shared" si="65"/>
        <v>5.6286754609440104E-2</v>
      </c>
      <c r="E140" s="36">
        <f t="shared" si="65"/>
        <v>6.3298095102304011E-2</v>
      </c>
      <c r="F140" s="36">
        <f t="shared" si="65"/>
        <v>7.0990861811351738E-2</v>
      </c>
      <c r="G140" s="36">
        <f t="shared" si="65"/>
        <v>8.6918257887875897E-2</v>
      </c>
      <c r="H140" s="36">
        <f t="shared" si="65"/>
        <v>8.9599322845372725E-2</v>
      </c>
      <c r="I140" s="36">
        <f t="shared" si="65"/>
        <v>8.4725502719505574E-2</v>
      </c>
      <c r="J140" s="36">
        <f t="shared" si="65"/>
        <v>0.10057416525103938</v>
      </c>
      <c r="K140" s="36">
        <f t="shared" si="65"/>
        <v>0.11704750928527353</v>
      </c>
      <c r="L140" s="36">
        <f t="shared" si="65"/>
        <v>0.11814438437594053</v>
      </c>
      <c r="M140" s="36">
        <f t="shared" si="65"/>
        <v>0.13334752978669059</v>
      </c>
      <c r="N140" s="36">
        <f t="shared" si="50"/>
        <v>0.99999999999999989</v>
      </c>
    </row>
    <row r="141" spans="1:14" x14ac:dyDescent="0.2">
      <c r="A141" s="35" t="s">
        <v>20</v>
      </c>
      <c r="B141" s="36">
        <f t="shared" ref="B141:M141" si="66">B178</f>
        <v>4.4809410046558182E-2</v>
      </c>
      <c r="C141" s="36">
        <f t="shared" si="66"/>
        <v>5.1292025943305931E-2</v>
      </c>
      <c r="D141" s="36">
        <f t="shared" si="66"/>
        <v>6.2602705316839119E-2</v>
      </c>
      <c r="E141" s="36">
        <f t="shared" si="66"/>
        <v>6.7671077615228642E-2</v>
      </c>
      <c r="F141" s="36">
        <f t="shared" si="66"/>
        <v>7.2939074579549207E-2</v>
      </c>
      <c r="G141" s="36">
        <f t="shared" si="66"/>
        <v>8.6262150637247251E-2</v>
      </c>
      <c r="H141" s="36">
        <f t="shared" si="66"/>
        <v>9.1595554142063482E-2</v>
      </c>
      <c r="I141" s="36">
        <f t="shared" si="66"/>
        <v>9.3597601608332748E-2</v>
      </c>
      <c r="J141" s="36">
        <f t="shared" si="66"/>
        <v>9.8481914613584687E-2</v>
      </c>
      <c r="K141" s="36">
        <f t="shared" si="66"/>
        <v>0.10512837804746475</v>
      </c>
      <c r="L141" s="36">
        <f t="shared" si="66"/>
        <v>0.11195351854325947</v>
      </c>
      <c r="M141" s="36">
        <f t="shared" si="66"/>
        <v>0.11366658890656656</v>
      </c>
      <c r="N141" s="36">
        <f t="shared" si="50"/>
        <v>1</v>
      </c>
    </row>
    <row r="142" spans="1:14" x14ac:dyDescent="0.2">
      <c r="A142" s="35" t="s">
        <v>21</v>
      </c>
      <c r="B142" s="36">
        <f t="shared" ref="B142:M142" si="67">B179</f>
        <v>4.4032565619083482E-2</v>
      </c>
      <c r="C142" s="36">
        <f t="shared" si="67"/>
        <v>4.567121903963596E-2</v>
      </c>
      <c r="D142" s="36">
        <f t="shared" si="67"/>
        <v>5.0074937152532056E-2</v>
      </c>
      <c r="E142" s="36">
        <f t="shared" si="67"/>
        <v>5.4414504423894193E-2</v>
      </c>
      <c r="F142" s="36">
        <f t="shared" si="67"/>
        <v>6.88747805047943E-2</v>
      </c>
      <c r="G142" s="36">
        <f t="shared" si="67"/>
        <v>7.5391034825569928E-2</v>
      </c>
      <c r="H142" s="36">
        <f t="shared" si="67"/>
        <v>8.915633270591225E-2</v>
      </c>
      <c r="I142" s="36">
        <f t="shared" si="67"/>
        <v>9.9169893332942252E-2</v>
      </c>
      <c r="J142" s="36">
        <f t="shared" si="67"/>
        <v>0.10067511104403147</v>
      </c>
      <c r="K142" s="36">
        <f t="shared" si="67"/>
        <v>0.11083648385533336</v>
      </c>
      <c r="L142" s="36">
        <f t="shared" si="67"/>
        <v>0.12360835331906907</v>
      </c>
      <c r="M142" s="36">
        <f t="shared" si="67"/>
        <v>0.13809478417720192</v>
      </c>
      <c r="N142" s="36">
        <f t="shared" si="50"/>
        <v>1.0000000000000002</v>
      </c>
    </row>
    <row r="143" spans="1:14" x14ac:dyDescent="0.2">
      <c r="A143" s="35" t="s">
        <v>22</v>
      </c>
      <c r="B143" s="36">
        <f t="shared" ref="B143:M143" si="68">B180</f>
        <v>4.1281045702123494E-2</v>
      </c>
      <c r="C143" s="36">
        <f t="shared" si="68"/>
        <v>4.4319919957942946E-2</v>
      </c>
      <c r="D143" s="36">
        <f t="shared" si="68"/>
        <v>4.407909641370418E-2</v>
      </c>
      <c r="E143" s="36">
        <f t="shared" si="68"/>
        <v>5.2826906504773043E-2</v>
      </c>
      <c r="F143" s="36">
        <f t="shared" si="68"/>
        <v>6.4281478381988527E-2</v>
      </c>
      <c r="G143" s="36">
        <f t="shared" si="68"/>
        <v>7.1035994541414932E-2</v>
      </c>
      <c r="H143" s="36">
        <f t="shared" si="68"/>
        <v>7.9254372192300568E-2</v>
      </c>
      <c r="I143" s="36">
        <f t="shared" si="68"/>
        <v>9.7089079895966712E-2</v>
      </c>
      <c r="J143" s="36">
        <f t="shared" si="68"/>
        <v>0.10552204468026388</v>
      </c>
      <c r="K143" s="36">
        <f t="shared" si="68"/>
        <v>0.11665043225247776</v>
      </c>
      <c r="L143" s="36">
        <f t="shared" si="68"/>
        <v>0.13853386766050804</v>
      </c>
      <c r="M143" s="36">
        <f t="shared" si="68"/>
        <v>0.14512576181653578</v>
      </c>
      <c r="N143" s="36">
        <f t="shared" si="50"/>
        <v>0.99999999999999989</v>
      </c>
    </row>
    <row r="144" spans="1:14" x14ac:dyDescent="0.2">
      <c r="A144" s="35" t="s">
        <v>23</v>
      </c>
      <c r="B144" s="36">
        <f t="shared" ref="B144:M144" si="69">B181</f>
        <v>4.357021099552362E-2</v>
      </c>
      <c r="C144" s="36">
        <f t="shared" si="69"/>
        <v>4.8690187801905704E-2</v>
      </c>
      <c r="D144" s="36">
        <f t="shared" si="69"/>
        <v>6.4197623708974041E-2</v>
      </c>
      <c r="E144" s="36">
        <f t="shared" si="69"/>
        <v>6.2337612075981062E-2</v>
      </c>
      <c r="F144" s="36">
        <f t="shared" si="69"/>
        <v>7.1119723342065039E-2</v>
      </c>
      <c r="G144" s="36">
        <f t="shared" si="69"/>
        <v>8.3561735414809921E-2</v>
      </c>
      <c r="H144" s="36">
        <f t="shared" si="69"/>
        <v>9.1718126336888417E-2</v>
      </c>
      <c r="I144" s="36">
        <f t="shared" si="69"/>
        <v>9.3044234808524265E-2</v>
      </c>
      <c r="J144" s="36">
        <f t="shared" si="69"/>
        <v>0.10824123822996785</v>
      </c>
      <c r="K144" s="36">
        <f t="shared" si="69"/>
        <v>0.10208393086053669</v>
      </c>
      <c r="L144" s="36">
        <f t="shared" si="69"/>
        <v>0.11979367686013977</v>
      </c>
      <c r="M144" s="36">
        <f t="shared" si="69"/>
        <v>0.11164169956468357</v>
      </c>
      <c r="N144" s="36">
        <f t="shared" si="50"/>
        <v>1</v>
      </c>
    </row>
    <row r="145" spans="1:29" x14ac:dyDescent="0.2">
      <c r="A145" s="35" t="s">
        <v>24</v>
      </c>
      <c r="B145" s="36">
        <f t="shared" ref="B145:M145" si="70">B182</f>
        <v>3.5477634671771223E-2</v>
      </c>
      <c r="C145" s="36">
        <f t="shared" si="70"/>
        <v>3.9277049732252732E-2</v>
      </c>
      <c r="D145" s="36">
        <f t="shared" si="70"/>
        <v>4.5967807047650945E-2</v>
      </c>
      <c r="E145" s="36">
        <f t="shared" si="70"/>
        <v>5.3566632843022842E-2</v>
      </c>
      <c r="F145" s="36">
        <f t="shared" si="70"/>
        <v>7.0618831378010588E-2</v>
      </c>
      <c r="G145" s="36">
        <f t="shared" si="70"/>
        <v>7.7508585874568284E-2</v>
      </c>
      <c r="H145" s="36">
        <f t="shared" si="70"/>
        <v>8.1695789497246041E-2</v>
      </c>
      <c r="I145" s="36">
        <f t="shared" si="70"/>
        <v>9.6414157297011277E-2</v>
      </c>
      <c r="J145" s="36">
        <f t="shared" si="70"/>
        <v>0.10359668226300731</v>
      </c>
      <c r="K145" s="36">
        <f t="shared" si="70"/>
        <v>0.12169253139483156</v>
      </c>
      <c r="L145" s="36">
        <f t="shared" si="70"/>
        <v>0.12452302215547054</v>
      </c>
      <c r="M145" s="36">
        <f t="shared" si="70"/>
        <v>0.14966127584515676</v>
      </c>
      <c r="N145" s="36">
        <f t="shared" si="50"/>
        <v>1</v>
      </c>
    </row>
    <row r="146" spans="1:29" x14ac:dyDescent="0.2">
      <c r="A146" s="35" t="s">
        <v>25</v>
      </c>
      <c r="B146" s="36">
        <f t="shared" ref="B146:M146" si="71">B183</f>
        <v>4.1732639141814111E-2</v>
      </c>
      <c r="C146" s="36">
        <f t="shared" si="71"/>
        <v>4.6686828234824986E-2</v>
      </c>
      <c r="D146" s="36">
        <f t="shared" si="71"/>
        <v>5.7556182519773305E-2</v>
      </c>
      <c r="E146" s="36">
        <f t="shared" si="71"/>
        <v>6.5706556416073189E-2</v>
      </c>
      <c r="F146" s="36">
        <f t="shared" si="71"/>
        <v>7.6464287039768056E-2</v>
      </c>
      <c r="G146" s="36">
        <f t="shared" si="71"/>
        <v>8.4284138935790912E-2</v>
      </c>
      <c r="H146" s="36">
        <f t="shared" si="71"/>
        <v>8.7086760177282535E-2</v>
      </c>
      <c r="I146" s="36">
        <f t="shared" si="71"/>
        <v>9.2172178674943692E-2</v>
      </c>
      <c r="J146" s="36">
        <f t="shared" si="71"/>
        <v>9.8137619949304145E-2</v>
      </c>
      <c r="K146" s="36">
        <f t="shared" si="71"/>
        <v>0.1108814542418889</v>
      </c>
      <c r="L146" s="36">
        <f t="shared" si="71"/>
        <v>0.11930776496971096</v>
      </c>
      <c r="M146" s="36">
        <f t="shared" si="71"/>
        <v>0.11998358969882522</v>
      </c>
      <c r="N146" s="36">
        <f t="shared" si="50"/>
        <v>1</v>
      </c>
    </row>
    <row r="147" spans="1:29" x14ac:dyDescent="0.2">
      <c r="A147" s="35" t="s">
        <v>26</v>
      </c>
      <c r="B147" s="36">
        <f t="shared" ref="B147:M147" si="72">B184</f>
        <v>4.5206994532291767E-2</v>
      </c>
      <c r="C147" s="36">
        <f t="shared" si="72"/>
        <v>4.8261066550925269E-2</v>
      </c>
      <c r="D147" s="36">
        <f t="shared" si="72"/>
        <v>6.1067968659317851E-2</v>
      </c>
      <c r="E147" s="36">
        <f t="shared" si="72"/>
        <v>6.5425562494796849E-2</v>
      </c>
      <c r="F147" s="36">
        <f t="shared" si="72"/>
        <v>6.8436014681347176E-2</v>
      </c>
      <c r="G147" s="36">
        <f t="shared" si="72"/>
        <v>8.0565522446759311E-2</v>
      </c>
      <c r="H147" s="36">
        <f t="shared" si="72"/>
        <v>8.9802778334537856E-2</v>
      </c>
      <c r="I147" s="36">
        <f t="shared" si="72"/>
        <v>0.10010338586056698</v>
      </c>
      <c r="J147" s="36">
        <f t="shared" si="72"/>
        <v>0.10390437152728323</v>
      </c>
      <c r="K147" s="36">
        <f t="shared" si="72"/>
        <v>0.10938121518370864</v>
      </c>
      <c r="L147" s="36">
        <f t="shared" si="72"/>
        <v>0.11464270076342395</v>
      </c>
      <c r="M147" s="36">
        <f t="shared" si="72"/>
        <v>0.11320241896504124</v>
      </c>
      <c r="N147" s="36">
        <f t="shared" si="50"/>
        <v>1.0000000000000002</v>
      </c>
    </row>
    <row r="148" spans="1:29" x14ac:dyDescent="0.2">
      <c r="A148" s="35" t="s">
        <v>27</v>
      </c>
      <c r="B148" s="36">
        <f t="shared" ref="B148:M148" si="73">B185</f>
        <v>4.1379556763303044E-2</v>
      </c>
      <c r="C148" s="36">
        <f t="shared" si="73"/>
        <v>4.4226109360139161E-2</v>
      </c>
      <c r="D148" s="36">
        <f t="shared" si="73"/>
        <v>5.9282467480592071E-2</v>
      </c>
      <c r="E148" s="36">
        <f t="shared" si="73"/>
        <v>6.7788803861983632E-2</v>
      </c>
      <c r="F148" s="36">
        <f t="shared" si="73"/>
        <v>6.9730956667018978E-2</v>
      </c>
      <c r="G148" s="36">
        <f t="shared" si="73"/>
        <v>7.933383161203568E-2</v>
      </c>
      <c r="H148" s="36">
        <f t="shared" si="73"/>
        <v>8.8754641772581716E-2</v>
      </c>
      <c r="I148" s="36">
        <f t="shared" si="73"/>
        <v>9.7304492003272181E-2</v>
      </c>
      <c r="J148" s="36">
        <f t="shared" si="73"/>
        <v>0.1016391594881992</v>
      </c>
      <c r="K148" s="36">
        <f t="shared" si="73"/>
        <v>0.11453718874211455</v>
      </c>
      <c r="L148" s="36">
        <f t="shared" si="73"/>
        <v>0.11286321041988198</v>
      </c>
      <c r="M148" s="36">
        <f t="shared" si="73"/>
        <v>0.12315958182887803</v>
      </c>
      <c r="N148" s="36">
        <f t="shared" si="50"/>
        <v>1.0000000000000004</v>
      </c>
    </row>
    <row r="149" spans="1:29" x14ac:dyDescent="0.2">
      <c r="A149" s="35" t="s">
        <v>28</v>
      </c>
      <c r="B149" s="36">
        <f t="shared" ref="B149:M149" si="74">B186</f>
        <v>4.10449044079551E-2</v>
      </c>
      <c r="C149" s="36">
        <f t="shared" si="74"/>
        <v>4.3109037791815678E-2</v>
      </c>
      <c r="D149" s="36">
        <f t="shared" si="74"/>
        <v>5.9196838621661703E-2</v>
      </c>
      <c r="E149" s="36">
        <f t="shared" si="74"/>
        <v>6.6059752762500978E-2</v>
      </c>
      <c r="F149" s="36">
        <f t="shared" si="74"/>
        <v>6.8067096511445727E-2</v>
      </c>
      <c r="G149" s="36">
        <f t="shared" si="74"/>
        <v>7.6984104245830659E-2</v>
      </c>
      <c r="H149" s="36">
        <f t="shared" si="74"/>
        <v>9.2125191432985171E-2</v>
      </c>
      <c r="I149" s="36">
        <f t="shared" si="74"/>
        <v>9.6857381498528808E-2</v>
      </c>
      <c r="J149" s="36">
        <f t="shared" si="74"/>
        <v>0.10292367177923906</v>
      </c>
      <c r="K149" s="36">
        <f t="shared" si="74"/>
        <v>0.11783049209876667</v>
      </c>
      <c r="L149" s="36">
        <f t="shared" si="74"/>
        <v>0.12041391097925244</v>
      </c>
      <c r="M149" s="36">
        <f t="shared" si="74"/>
        <v>0.11538761787001808</v>
      </c>
      <c r="N149" s="36">
        <f t="shared" si="50"/>
        <v>1.0000000000000002</v>
      </c>
    </row>
    <row r="150" spans="1:29" x14ac:dyDescent="0.2">
      <c r="A150" s="35" t="s">
        <v>29</v>
      </c>
      <c r="B150" s="36">
        <f t="shared" ref="B150:M150" si="75">B187</f>
        <v>4.0657865867815675E-2</v>
      </c>
      <c r="C150" s="36">
        <f t="shared" si="75"/>
        <v>4.7329329839452129E-2</v>
      </c>
      <c r="D150" s="36">
        <f t="shared" si="75"/>
        <v>5.8825117039612781E-2</v>
      </c>
      <c r="E150" s="36">
        <f t="shared" si="75"/>
        <v>6.2558357930235176E-2</v>
      </c>
      <c r="F150" s="36">
        <f t="shared" si="75"/>
        <v>6.9185005811434788E-2</v>
      </c>
      <c r="G150" s="36">
        <f t="shared" si="75"/>
        <v>7.6754776474086739E-2</v>
      </c>
      <c r="H150" s="36">
        <f t="shared" si="75"/>
        <v>8.825380340683682E-2</v>
      </c>
      <c r="I150" s="36">
        <f t="shared" si="75"/>
        <v>9.4167812502315276E-2</v>
      </c>
      <c r="J150" s="36">
        <f>J187</f>
        <v>0.1142164961106422</v>
      </c>
      <c r="K150" s="36">
        <f t="shared" si="75"/>
        <v>0.11119203739671285</v>
      </c>
      <c r="L150" s="36">
        <f t="shared" si="75"/>
        <v>0.12228812700218082</v>
      </c>
      <c r="M150" s="36">
        <f t="shared" si="75"/>
        <v>0.11457127061867468</v>
      </c>
      <c r="N150" s="36">
        <f t="shared" si="50"/>
        <v>1</v>
      </c>
    </row>
    <row r="151" spans="1:29" x14ac:dyDescent="0.2">
      <c r="A151" s="35" t="s">
        <v>30</v>
      </c>
      <c r="B151" s="36">
        <f t="shared" ref="B151:M151" si="76">B188</f>
        <v>3.441393526555004E-2</v>
      </c>
      <c r="C151" s="36">
        <f t="shared" si="76"/>
        <v>3.8177199609160127E-2</v>
      </c>
      <c r="D151" s="36">
        <f t="shared" si="76"/>
        <v>4.4577770616262072E-2</v>
      </c>
      <c r="E151" s="36">
        <f t="shared" si="76"/>
        <v>5.2150016495894638E-2</v>
      </c>
      <c r="F151" s="36">
        <f t="shared" si="76"/>
        <v>6.5736892844000416E-2</v>
      </c>
      <c r="G151" s="36">
        <f t="shared" si="76"/>
        <v>7.8057459147148206E-2</v>
      </c>
      <c r="H151" s="36">
        <f t="shared" si="76"/>
        <v>8.3966976199316701E-2</v>
      </c>
      <c r="I151" s="36">
        <f t="shared" si="76"/>
        <v>9.3999179262833646E-2</v>
      </c>
      <c r="J151" s="36">
        <f t="shared" si="76"/>
        <v>0.11199278821670039</v>
      </c>
      <c r="K151" s="36">
        <f t="shared" si="76"/>
        <v>0.11948841580557416</v>
      </c>
      <c r="L151" s="36">
        <f t="shared" si="76"/>
        <v>0.13047596547454429</v>
      </c>
      <c r="M151" s="36">
        <f t="shared" si="76"/>
        <v>0.14696340106301536</v>
      </c>
      <c r="N151" s="36">
        <f t="shared" si="50"/>
        <v>1</v>
      </c>
    </row>
    <row r="152" spans="1:29" x14ac:dyDescent="0.2">
      <c r="A152" s="35" t="s">
        <v>31</v>
      </c>
      <c r="B152" s="36">
        <f t="shared" ref="B152:M152" si="77">B189</f>
        <v>4.4295453456756409E-2</v>
      </c>
      <c r="C152" s="36">
        <f t="shared" si="77"/>
        <v>4.6797194030785305E-2</v>
      </c>
      <c r="D152" s="36">
        <f t="shared" si="77"/>
        <v>6.1718847448082738E-2</v>
      </c>
      <c r="E152" s="36">
        <f t="shared" si="77"/>
        <v>6.524168720188861E-2</v>
      </c>
      <c r="F152" s="36">
        <f t="shared" si="77"/>
        <v>7.2211731741355895E-2</v>
      </c>
      <c r="G152" s="36">
        <f t="shared" si="77"/>
        <v>8.6426146396842249E-2</v>
      </c>
      <c r="H152" s="36">
        <f t="shared" si="77"/>
        <v>9.0633341288272759E-2</v>
      </c>
      <c r="I152" s="36">
        <f t="shared" si="77"/>
        <v>9.267714077678274E-2</v>
      </c>
      <c r="J152" s="36">
        <f t="shared" si="77"/>
        <v>0.1005621697375368</v>
      </c>
      <c r="K152" s="36">
        <f t="shared" si="77"/>
        <v>0.10039964139897599</v>
      </c>
      <c r="L152" s="36">
        <f t="shared" si="77"/>
        <v>0.10786207081805001</v>
      </c>
      <c r="M152" s="36">
        <f t="shared" si="77"/>
        <v>0.13117457570467048</v>
      </c>
      <c r="N152" s="36">
        <f t="shared" si="50"/>
        <v>1</v>
      </c>
    </row>
    <row r="153" spans="1:29" x14ac:dyDescent="0.2">
      <c r="A153" s="35" t="s">
        <v>170</v>
      </c>
      <c r="B153" s="36">
        <f t="shared" ref="B153:M153" si="78">B190</f>
        <v>3.154525528354294E-2</v>
      </c>
      <c r="C153" s="36">
        <f t="shared" si="78"/>
        <v>3.408078739550853E-2</v>
      </c>
      <c r="D153" s="36">
        <f t="shared" si="78"/>
        <v>3.9549530885616399E-2</v>
      </c>
      <c r="E153" s="36">
        <f t="shared" si="78"/>
        <v>5.1119107052301709E-2</v>
      </c>
      <c r="F153" s="36">
        <f t="shared" si="78"/>
        <v>6.3733607456246233E-2</v>
      </c>
      <c r="G153" s="36">
        <f t="shared" si="78"/>
        <v>6.6066053578688E-2</v>
      </c>
      <c r="H153" s="36">
        <f t="shared" si="78"/>
        <v>7.5511796378542426E-2</v>
      </c>
      <c r="I153" s="36">
        <f t="shared" si="78"/>
        <v>9.8939699294923786E-2</v>
      </c>
      <c r="J153" s="36">
        <f t="shared" si="78"/>
        <v>0.11161649801128377</v>
      </c>
      <c r="K153" s="36">
        <f t="shared" si="78"/>
        <v>0.12226331449634535</v>
      </c>
      <c r="L153" s="36">
        <f t="shared" si="78"/>
        <v>0.14099820671454549</v>
      </c>
      <c r="M153" s="36">
        <f t="shared" si="78"/>
        <v>0.1645761434524553</v>
      </c>
      <c r="N153" s="36">
        <f t="shared" si="50"/>
        <v>1</v>
      </c>
    </row>
    <row r="154" spans="1:29" x14ac:dyDescent="0.2">
      <c r="A154" s="35" t="s">
        <v>33</v>
      </c>
      <c r="B154" s="36">
        <f t="shared" ref="B154:M154" si="79">B191</f>
        <v>4.2441373589973894E-2</v>
      </c>
      <c r="C154" s="36">
        <f t="shared" si="79"/>
        <v>4.5845064842670147E-2</v>
      </c>
      <c r="D154" s="36">
        <f t="shared" si="79"/>
        <v>5.288818807807457E-2</v>
      </c>
      <c r="E154" s="36">
        <f t="shared" si="79"/>
        <v>6.4096554008619147E-2</v>
      </c>
      <c r="F154" s="36">
        <f t="shared" si="79"/>
        <v>7.0871080908035802E-2</v>
      </c>
      <c r="G154" s="36">
        <f t="shared" si="79"/>
        <v>8.1145069040391746E-2</v>
      </c>
      <c r="H154" s="36">
        <f t="shared" si="79"/>
        <v>9.2888331049923029E-2</v>
      </c>
      <c r="I154" s="36">
        <f t="shared" si="79"/>
        <v>9.5047661157132493E-2</v>
      </c>
      <c r="J154" s="36">
        <f t="shared" si="79"/>
        <v>0.10479297431160986</v>
      </c>
      <c r="K154" s="36">
        <f t="shared" si="79"/>
        <v>0.10589518722388008</v>
      </c>
      <c r="L154" s="36">
        <f t="shared" si="79"/>
        <v>0.11685706790160016</v>
      </c>
      <c r="M154" s="36">
        <f t="shared" si="79"/>
        <v>0.12723144788808904</v>
      </c>
      <c r="N154" s="36">
        <f t="shared" si="50"/>
        <v>0.99999999999999989</v>
      </c>
    </row>
    <row r="155" spans="1:29" x14ac:dyDescent="0.2">
      <c r="A155" s="35" t="s">
        <v>34</v>
      </c>
      <c r="B155" s="36">
        <f t="shared" ref="B155:M155" si="80">B192</f>
        <v>4.1295673122022744E-2</v>
      </c>
      <c r="C155" s="36">
        <f t="shared" si="80"/>
        <v>4.5978529190294042E-2</v>
      </c>
      <c r="D155" s="36">
        <f t="shared" si="80"/>
        <v>4.926532695105907E-2</v>
      </c>
      <c r="E155" s="36">
        <f t="shared" si="80"/>
        <v>5.1005062043341397E-2</v>
      </c>
      <c r="F155" s="36">
        <f t="shared" si="80"/>
        <v>6.4837863464092135E-2</v>
      </c>
      <c r="G155" s="36">
        <f t="shared" si="80"/>
        <v>6.3388305479514864E-2</v>
      </c>
      <c r="H155" s="36">
        <f t="shared" si="80"/>
        <v>7.03657529034077E-2</v>
      </c>
      <c r="I155" s="36">
        <f t="shared" si="80"/>
        <v>0.10521794341228596</v>
      </c>
      <c r="J155" s="36">
        <f t="shared" si="80"/>
        <v>0.10388747034131295</v>
      </c>
      <c r="K155" s="36">
        <f t="shared" si="80"/>
        <v>0.12865235071141282</v>
      </c>
      <c r="L155" s="36">
        <f t="shared" si="80"/>
        <v>0.1321748882458478</v>
      </c>
      <c r="M155" s="36">
        <f t="shared" si="80"/>
        <v>0.14393083413540839</v>
      </c>
      <c r="N155" s="36">
        <f t="shared" si="50"/>
        <v>0.99999999999999978</v>
      </c>
    </row>
    <row r="156" spans="1:29" x14ac:dyDescent="0.2">
      <c r="A156" s="35" t="s">
        <v>171</v>
      </c>
      <c r="B156" s="36">
        <f t="shared" ref="B156:M157" si="81">B193</f>
        <v>4.4193301161929897E-2</v>
      </c>
      <c r="C156" s="36">
        <f t="shared" si="81"/>
        <v>4.2102645829289423E-2</v>
      </c>
      <c r="D156" s="36">
        <f t="shared" si="81"/>
        <v>4.2114459164335247E-2</v>
      </c>
      <c r="E156" s="36">
        <f t="shared" si="81"/>
        <v>5.1869694330469833E-2</v>
      </c>
      <c r="F156" s="36">
        <f t="shared" si="81"/>
        <v>6.609039435309691E-2</v>
      </c>
      <c r="G156" s="36">
        <f t="shared" si="81"/>
        <v>7.2832877189077619E-2</v>
      </c>
      <c r="H156" s="36">
        <f t="shared" si="81"/>
        <v>8.3547594937311162E-2</v>
      </c>
      <c r="I156" s="36">
        <f t="shared" si="81"/>
        <v>9.1653712266665854E-2</v>
      </c>
      <c r="J156" s="36">
        <f t="shared" si="81"/>
        <v>0.1010444890017818</v>
      </c>
      <c r="K156" s="36">
        <f t="shared" si="81"/>
        <v>0.11656975610880753</v>
      </c>
      <c r="L156" s="36">
        <f t="shared" si="81"/>
        <v>0.13316461834248652</v>
      </c>
      <c r="M156" s="36">
        <f t="shared" si="81"/>
        <v>0.1548164573147483</v>
      </c>
      <c r="N156" s="36">
        <f t="shared" si="50"/>
        <v>1</v>
      </c>
    </row>
    <row r="157" spans="1:29" x14ac:dyDescent="0.2">
      <c r="A157" s="33"/>
      <c r="B157" s="136">
        <f>B194</f>
        <v>4.1091695667116852E-2</v>
      </c>
      <c r="C157" s="136">
        <f t="shared" si="81"/>
        <v>4.4467889532000211E-2</v>
      </c>
      <c r="D157" s="136">
        <f t="shared" si="81"/>
        <v>5.4510043811987145E-2</v>
      </c>
      <c r="E157" s="136">
        <f t="shared" si="81"/>
        <v>6.0466490686123343E-2</v>
      </c>
      <c r="F157" s="136">
        <f t="shared" si="81"/>
        <v>6.9518598287197614E-2</v>
      </c>
      <c r="G157" s="136">
        <f t="shared" si="81"/>
        <v>7.8208423073097305E-2</v>
      </c>
      <c r="H157" s="136">
        <f t="shared" si="81"/>
        <v>8.689824785899701E-2</v>
      </c>
      <c r="I157" s="136">
        <f>I194</f>
        <v>9.5588072644896716E-2</v>
      </c>
      <c r="J157" s="136">
        <f t="shared" si="81"/>
        <v>0.10427789743079641</v>
      </c>
      <c r="K157" s="136">
        <f t="shared" si="81"/>
        <v>0.11296772221669611</v>
      </c>
      <c r="L157" s="136">
        <f t="shared" si="81"/>
        <v>0.12165754700259582</v>
      </c>
      <c r="M157" s="136">
        <f>M194</f>
        <v>0.13034737178849551</v>
      </c>
      <c r="N157" s="136">
        <f>SUM(B157:M157)</f>
        <v>1</v>
      </c>
    </row>
    <row r="158" spans="1:29" x14ac:dyDescent="0.2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1:29" ht="27.75" x14ac:dyDescent="0.4">
      <c r="A159" s="156" t="s">
        <v>192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1:29" x14ac:dyDescent="0.2">
      <c r="A160" s="15" t="s">
        <v>0</v>
      </c>
      <c r="B160" s="3" t="s">
        <v>35</v>
      </c>
      <c r="C160" s="3" t="s">
        <v>36</v>
      </c>
      <c r="D160" s="3" t="s">
        <v>37</v>
      </c>
      <c r="E160" s="3" t="s">
        <v>38</v>
      </c>
      <c r="F160" s="3" t="s">
        <v>39</v>
      </c>
      <c r="G160" s="3" t="s">
        <v>40</v>
      </c>
      <c r="H160" s="3" t="s">
        <v>41</v>
      </c>
      <c r="I160" s="3" t="s">
        <v>42</v>
      </c>
      <c r="J160" s="3" t="s">
        <v>43</v>
      </c>
      <c r="K160" s="3" t="s">
        <v>44</v>
      </c>
      <c r="L160" s="3" t="s">
        <v>45</v>
      </c>
      <c r="M160" s="3" t="s">
        <v>46</v>
      </c>
      <c r="N160" s="3" t="s">
        <v>47</v>
      </c>
      <c r="P160" s="1" t="s">
        <v>0</v>
      </c>
      <c r="Q160" s="2" t="s">
        <v>35</v>
      </c>
      <c r="R160" s="2" t="s">
        <v>36</v>
      </c>
      <c r="S160" s="2" t="s">
        <v>37</v>
      </c>
      <c r="T160" s="2" t="s">
        <v>38</v>
      </c>
      <c r="U160" s="2" t="s">
        <v>39</v>
      </c>
      <c r="V160" s="2" t="s">
        <v>40</v>
      </c>
      <c r="W160" s="2" t="s">
        <v>41</v>
      </c>
      <c r="X160" s="2" t="s">
        <v>42</v>
      </c>
      <c r="Y160" s="2" t="s">
        <v>43</v>
      </c>
      <c r="Z160" s="2" t="s">
        <v>44</v>
      </c>
      <c r="AA160" s="2" t="s">
        <v>45</v>
      </c>
      <c r="AB160" s="2" t="s">
        <v>46</v>
      </c>
      <c r="AC160" s="2" t="s">
        <v>47</v>
      </c>
    </row>
    <row r="161" spans="1:29" x14ac:dyDescent="0.2">
      <c r="A161" s="35" t="s">
        <v>3</v>
      </c>
      <c r="B161" s="36">
        <f>Q161/$AC161</f>
        <v>3.6091572714912437E-2</v>
      </c>
      <c r="C161" s="36">
        <f t="shared" ref="C161:M161" si="82">R161/$AC161</f>
        <v>4.2113727583841291E-2</v>
      </c>
      <c r="D161" s="36">
        <f t="shared" si="82"/>
        <v>5.2702473789201648E-2</v>
      </c>
      <c r="E161" s="36">
        <f t="shared" si="82"/>
        <v>5.789073324661545E-2</v>
      </c>
      <c r="F161" s="36">
        <f t="shared" si="82"/>
        <v>6.7580113718489265E-2</v>
      </c>
      <c r="G161" s="36">
        <f t="shared" si="82"/>
        <v>7.1542800006689874E-2</v>
      </c>
      <c r="H161" s="36">
        <f>W161/$AC161</f>
        <v>8.7679265027086714E-2</v>
      </c>
      <c r="I161" s="36">
        <f t="shared" si="82"/>
        <v>9.8879439493036916E-2</v>
      </c>
      <c r="J161" s="36">
        <f t="shared" si="82"/>
        <v>0.1148940482371934</v>
      </c>
      <c r="K161" s="36">
        <f t="shared" si="82"/>
        <v>0.11533852097840921</v>
      </c>
      <c r="L161" s="36">
        <f t="shared" si="82"/>
        <v>0.12773370937238315</v>
      </c>
      <c r="M161" s="36">
        <f t="shared" si="82"/>
        <v>0.12755359583214051</v>
      </c>
      <c r="N161" s="36">
        <f>SUM(B161:M161)</f>
        <v>1</v>
      </c>
      <c r="P161" s="141" t="s">
        <v>3</v>
      </c>
      <c r="Q161" s="142">
        <f t="shared" ref="Q161:AB161" si="83">Q$194*Q200/Q$233</f>
        <v>386.04869214237692</v>
      </c>
      <c r="R161" s="142">
        <f t="shared" si="83"/>
        <v>450.46386821111736</v>
      </c>
      <c r="S161" s="142">
        <f t="shared" si="83"/>
        <v>563.72497922715024</v>
      </c>
      <c r="T161" s="142">
        <f t="shared" si="83"/>
        <v>619.22050428644877</v>
      </c>
      <c r="U161" s="142">
        <f t="shared" si="83"/>
        <v>722.86166972924002</v>
      </c>
      <c r="V161" s="142">
        <f t="shared" si="83"/>
        <v>765.24801490223092</v>
      </c>
      <c r="W161" s="142">
        <f t="shared" si="83"/>
        <v>937.84956003665798</v>
      </c>
      <c r="X161" s="142">
        <f t="shared" si="83"/>
        <v>1057.6507318642296</v>
      </c>
      <c r="Y161" s="142">
        <f t="shared" si="83"/>
        <v>1228.9488575981356</v>
      </c>
      <c r="Z161" s="142">
        <f t="shared" si="83"/>
        <v>1233.7031009721964</v>
      </c>
      <c r="AA161" s="142">
        <f t="shared" si="83"/>
        <v>1366.2865798399616</v>
      </c>
      <c r="AB161" s="142">
        <f t="shared" si="83"/>
        <v>1364.3600193878294</v>
      </c>
      <c r="AC161" s="142">
        <f>SUM(Q161:AB161)</f>
        <v>10696.366578197576</v>
      </c>
    </row>
    <row r="162" spans="1:29" x14ac:dyDescent="0.2">
      <c r="A162" s="35" t="s">
        <v>4</v>
      </c>
      <c r="B162" s="36">
        <f t="shared" ref="B162:B193" si="84">Q162/$AC162</f>
        <v>4.2641138096953121E-2</v>
      </c>
      <c r="C162" s="36">
        <f t="shared" ref="C162:C193" si="85">R162/$AC162</f>
        <v>4.9259533417196806E-2</v>
      </c>
      <c r="D162" s="36">
        <f t="shared" ref="D162:D193" si="86">S162/$AC162</f>
        <v>6.0436160693206536E-2</v>
      </c>
      <c r="E162" s="36">
        <f t="shared" ref="E162:E193" si="87">T162/$AC162</f>
        <v>6.7010305541399015E-2</v>
      </c>
      <c r="F162" s="36">
        <f t="shared" ref="F162:F193" si="88">U162/$AC162</f>
        <v>7.2367536572898086E-2</v>
      </c>
      <c r="G162" s="36">
        <f t="shared" ref="G162:G193" si="89">V162/$AC162</f>
        <v>8.7728405258353223E-2</v>
      </c>
      <c r="H162" s="36">
        <f t="shared" ref="H162:H193" si="90">W162/$AC162</f>
        <v>8.4199195288764586E-2</v>
      </c>
      <c r="I162" s="36">
        <f t="shared" ref="I162:I193" si="91">X162/$AC162</f>
        <v>9.8309626182025794E-2</v>
      </c>
      <c r="J162" s="36">
        <f t="shared" ref="J162:J193" si="92">Y162/$AC162</f>
        <v>9.3961255658358167E-2</v>
      </c>
      <c r="K162" s="36">
        <f t="shared" ref="K162:K193" si="93">Z162/$AC162</f>
        <v>0.11416796031279194</v>
      </c>
      <c r="L162" s="36">
        <f t="shared" ref="L162:L193" si="94">AA162/$AC162</f>
        <v>0.1191834731344284</v>
      </c>
      <c r="M162" s="36">
        <f t="shared" ref="M162:M193" si="95">AB162/$AC162</f>
        <v>0.11073540984362434</v>
      </c>
      <c r="N162" s="36">
        <f t="shared" ref="N162:N194" si="96">SUM(B162:M162)</f>
        <v>1.0000000000000002</v>
      </c>
      <c r="P162" s="141" t="s">
        <v>4</v>
      </c>
      <c r="Q162" s="142">
        <f t="shared" ref="Q162:S162" si="97">Q$194*Q201/Q$233</f>
        <v>394.03293004582463</v>
      </c>
      <c r="R162" s="142">
        <f t="shared" si="97"/>
        <v>455.19137507390269</v>
      </c>
      <c r="S162" s="142">
        <f t="shared" si="97"/>
        <v>558.47096352163408</v>
      </c>
      <c r="T162" s="142">
        <f t="shared" ref="T162:AB162" si="98">T$194*T201/T$233</f>
        <v>619.22050428644877</v>
      </c>
      <c r="U162" s="142">
        <f t="shared" si="98"/>
        <v>668.72493907602643</v>
      </c>
      <c r="V162" s="142">
        <f t="shared" si="98"/>
        <v>810.66974557760363</v>
      </c>
      <c r="W162" s="142">
        <f t="shared" si="98"/>
        <v>778.05746065448352</v>
      </c>
      <c r="X162" s="142">
        <f t="shared" si="98"/>
        <v>908.44737699393795</v>
      </c>
      <c r="Y162" s="142">
        <f t="shared" si="98"/>
        <v>868.26549501719762</v>
      </c>
      <c r="Z162" s="142">
        <f t="shared" si="98"/>
        <v>1054.9891003640744</v>
      </c>
      <c r="AA162" s="142">
        <f t="shared" si="98"/>
        <v>1101.3358279842039</v>
      </c>
      <c r="AB162" s="142">
        <f t="shared" si="98"/>
        <v>1023.270014540872</v>
      </c>
      <c r="AC162" s="142">
        <f t="shared" ref="AC162:AC193" si="99">SUM(Q162:AB162)</f>
        <v>9240.6757331362096</v>
      </c>
    </row>
    <row r="163" spans="1:29" x14ac:dyDescent="0.2">
      <c r="A163" s="35" t="s">
        <v>5</v>
      </c>
      <c r="B163" s="36">
        <f t="shared" si="84"/>
        <v>4.0690058843426434E-2</v>
      </c>
      <c r="C163" s="36">
        <f t="shared" si="85"/>
        <v>4.9226489947115419E-2</v>
      </c>
      <c r="D163" s="36">
        <f t="shared" si="86"/>
        <v>5.2624603022317085E-2</v>
      </c>
      <c r="E163" s="36">
        <f t="shared" si="87"/>
        <v>6.044993698771458E-2</v>
      </c>
      <c r="F163" s="36">
        <f t="shared" si="88"/>
        <v>7.3377152206920093E-2</v>
      </c>
      <c r="G163" s="36">
        <f t="shared" si="89"/>
        <v>8.4440799027713301E-2</v>
      </c>
      <c r="H163" s="36">
        <f t="shared" si="90"/>
        <v>8.9619757223969324E-2</v>
      </c>
      <c r="I163" s="36">
        <f t="shared" si="91"/>
        <v>9.5056781715530586E-2</v>
      </c>
      <c r="J163" s="36">
        <f t="shared" si="92"/>
        <v>0.10036738671413147</v>
      </c>
      <c r="K163" s="36">
        <f t="shared" si="93"/>
        <v>0.11052034345765324</v>
      </c>
      <c r="L163" s="36">
        <f t="shared" si="94"/>
        <v>0.1157869377137983</v>
      </c>
      <c r="M163" s="36">
        <f t="shared" si="95"/>
        <v>0.12783975313971033</v>
      </c>
      <c r="N163" s="36">
        <f t="shared" si="96"/>
        <v>1.0000000000000002</v>
      </c>
      <c r="P163" s="141" t="s">
        <v>5</v>
      </c>
      <c r="Q163" s="142">
        <f t="shared" ref="Q163:S163" si="100">Q$194*Q202/Q$233</f>
        <v>251.39559885179941</v>
      </c>
      <c r="R163" s="142">
        <f t="shared" si="100"/>
        <v>304.13627483919021</v>
      </c>
      <c r="S163" s="142">
        <f t="shared" si="100"/>
        <v>325.13085424723795</v>
      </c>
      <c r="T163" s="142">
        <f t="shared" ref="T163:AB163" si="101">T$194*T202/T$233</f>
        <v>373.47815514489304</v>
      </c>
      <c r="U163" s="142">
        <f t="shared" si="101"/>
        <v>453.34643511036387</v>
      </c>
      <c r="V163" s="142">
        <f t="shared" si="101"/>
        <v>521.70102089999466</v>
      </c>
      <c r="W163" s="142">
        <f t="shared" si="101"/>
        <v>553.69820483590706</v>
      </c>
      <c r="X163" s="142">
        <f t="shared" si="101"/>
        <v>587.28980108518999</v>
      </c>
      <c r="Y163" s="142">
        <f t="shared" si="101"/>
        <v>620.1003391339525</v>
      </c>
      <c r="Z163" s="142">
        <f t="shared" si="101"/>
        <v>682.82840375719695</v>
      </c>
      <c r="AA163" s="142">
        <f t="shared" si="101"/>
        <v>715.36703001054605</v>
      </c>
      <c r="AB163" s="142">
        <f t="shared" si="101"/>
        <v>789.83300125690778</v>
      </c>
      <c r="AC163" s="142">
        <f t="shared" si="99"/>
        <v>6178.3051191731784</v>
      </c>
    </row>
    <row r="164" spans="1:29" x14ac:dyDescent="0.2">
      <c r="A164" s="35" t="s">
        <v>6</v>
      </c>
      <c r="B164" s="36">
        <f t="shared" si="84"/>
        <v>3.5399175242858391E-2</v>
      </c>
      <c r="C164" s="36">
        <f t="shared" si="85"/>
        <v>3.7620477207973832E-2</v>
      </c>
      <c r="D164" s="36">
        <f t="shared" si="86"/>
        <v>4.7742357571742042E-2</v>
      </c>
      <c r="E164" s="36">
        <f t="shared" si="87"/>
        <v>5.3619058412540901E-2</v>
      </c>
      <c r="F164" s="36">
        <f t="shared" si="88"/>
        <v>6.8484609458283482E-2</v>
      </c>
      <c r="G164" s="36">
        <f t="shared" si="89"/>
        <v>7.3983351207461412E-2</v>
      </c>
      <c r="H164" s="36">
        <f t="shared" si="90"/>
        <v>8.5201525348066715E-2</v>
      </c>
      <c r="I164" s="36">
        <f t="shared" si="91"/>
        <v>0.10077173633556924</v>
      </c>
      <c r="J164" s="36">
        <f t="shared" si="92"/>
        <v>0.10845023222194014</v>
      </c>
      <c r="K164" s="36">
        <f t="shared" si="93"/>
        <v>0.1218854279080958</v>
      </c>
      <c r="L164" s="36">
        <f t="shared" si="94"/>
        <v>0.13427539183691353</v>
      </c>
      <c r="M164" s="36">
        <f t="shared" si="95"/>
        <v>0.1325666572485546</v>
      </c>
      <c r="N164" s="36">
        <f t="shared" si="96"/>
        <v>1</v>
      </c>
      <c r="P164" s="141" t="s">
        <v>6</v>
      </c>
      <c r="Q164" s="142">
        <f t="shared" ref="Q164:S164" si="102">Q$194*Q203/Q$233</f>
        <v>588.24412229184986</v>
      </c>
      <c r="R164" s="142">
        <f t="shared" si="102"/>
        <v>625.15650275975668</v>
      </c>
      <c r="S164" s="142">
        <f t="shared" si="102"/>
        <v>793.3563715329467</v>
      </c>
      <c r="T164" s="142">
        <f t="shared" ref="T164:AB164" si="103">T$194*T203/T$233</f>
        <v>891.01217013138785</v>
      </c>
      <c r="U164" s="142">
        <f t="shared" si="103"/>
        <v>1138.0397623646761</v>
      </c>
      <c r="V164" s="142">
        <f t="shared" si="103"/>
        <v>1229.4148436134203</v>
      </c>
      <c r="W164" s="142">
        <f t="shared" si="103"/>
        <v>1415.8323224327557</v>
      </c>
      <c r="X164" s="142">
        <f t="shared" si="103"/>
        <v>1674.5695679591227</v>
      </c>
      <c r="Y164" s="142">
        <f t="shared" si="103"/>
        <v>1802.1666106080493</v>
      </c>
      <c r="Z164" s="142">
        <f t="shared" si="103"/>
        <v>2025.4253402253817</v>
      </c>
      <c r="AA164" s="142">
        <f t="shared" si="103"/>
        <v>2231.3149804933551</v>
      </c>
      <c r="AB164" s="142">
        <f t="shared" si="103"/>
        <v>2202.9201641943027</v>
      </c>
      <c r="AC164" s="142">
        <f t="shared" si="99"/>
        <v>16617.452758607003</v>
      </c>
    </row>
    <row r="165" spans="1:29" x14ac:dyDescent="0.2">
      <c r="A165" s="35" t="s">
        <v>7</v>
      </c>
      <c r="B165" s="36">
        <f t="shared" si="84"/>
        <v>3.2778301926696569E-2</v>
      </c>
      <c r="C165" s="36">
        <f t="shared" si="85"/>
        <v>3.7794906333704692E-2</v>
      </c>
      <c r="D165" s="36">
        <f t="shared" si="86"/>
        <v>4.7061664377894295E-2</v>
      </c>
      <c r="E165" s="36">
        <f t="shared" si="87"/>
        <v>5.2808881677731033E-2</v>
      </c>
      <c r="F165" s="36">
        <f t="shared" si="88"/>
        <v>7.1664009546791349E-2</v>
      </c>
      <c r="G165" s="36">
        <f t="shared" si="89"/>
        <v>7.6030808307485626E-2</v>
      </c>
      <c r="H165" s="36">
        <f t="shared" si="90"/>
        <v>9.0345516289821376E-2</v>
      </c>
      <c r="I165" s="36">
        <f t="shared" si="91"/>
        <v>9.1736058758934758E-2</v>
      </c>
      <c r="J165" s="36">
        <f t="shared" si="92"/>
        <v>0.10955421698059255</v>
      </c>
      <c r="K165" s="36">
        <f t="shared" si="93"/>
        <v>0.12050372634977775</v>
      </c>
      <c r="L165" s="36">
        <f t="shared" si="94"/>
        <v>0.12675188125386258</v>
      </c>
      <c r="M165" s="36">
        <f t="shared" si="95"/>
        <v>0.14297002819670748</v>
      </c>
      <c r="N165" s="36">
        <f t="shared" si="96"/>
        <v>1.0000000000000002</v>
      </c>
      <c r="P165" s="141" t="s">
        <v>7</v>
      </c>
      <c r="Q165" s="142">
        <f t="shared" ref="Q165:S165" si="104">Q$194*Q204/Q$233</f>
        <v>262.40089974574084</v>
      </c>
      <c r="R165" s="142">
        <f t="shared" si="104"/>
        <v>302.56043921826176</v>
      </c>
      <c r="S165" s="142">
        <f t="shared" si="104"/>
        <v>376.7438320602501</v>
      </c>
      <c r="T165" s="142">
        <f t="shared" ref="T165:AB165" si="105">T$194*T204/T$233</f>
        <v>422.75216384888319</v>
      </c>
      <c r="U165" s="142">
        <f t="shared" si="105"/>
        <v>573.6935557711048</v>
      </c>
      <c r="V165" s="142">
        <f t="shared" si="105"/>
        <v>608.65119104999383</v>
      </c>
      <c r="W165" s="142">
        <f t="shared" si="105"/>
        <v>723.24505447106321</v>
      </c>
      <c r="X165" s="142">
        <f t="shared" si="105"/>
        <v>734.37679631193123</v>
      </c>
      <c r="Y165" s="142">
        <f t="shared" si="105"/>
        <v>877.01691109368483</v>
      </c>
      <c r="Z165" s="142">
        <f t="shared" si="105"/>
        <v>964.67127209975479</v>
      </c>
      <c r="AA165" s="142">
        <f t="shared" si="105"/>
        <v>1014.68977129624</v>
      </c>
      <c r="AB165" s="142">
        <f t="shared" si="105"/>
        <v>1144.5212787223486</v>
      </c>
      <c r="AC165" s="142">
        <f t="shared" si="99"/>
        <v>8005.3231656892567</v>
      </c>
    </row>
    <row r="166" spans="1:29" x14ac:dyDescent="0.2">
      <c r="A166" s="35" t="s">
        <v>8</v>
      </c>
      <c r="B166" s="36">
        <f t="shared" si="84"/>
        <v>4.6109656914972624E-2</v>
      </c>
      <c r="C166" s="36">
        <f t="shared" si="85"/>
        <v>4.7680483710718591E-2</v>
      </c>
      <c r="D166" s="36">
        <f t="shared" si="86"/>
        <v>4.8019288323705389E-2</v>
      </c>
      <c r="E166" s="36">
        <f t="shared" si="87"/>
        <v>5.2558121513792293E-2</v>
      </c>
      <c r="F166" s="36">
        <f t="shared" si="88"/>
        <v>6.1265905232034915E-2</v>
      </c>
      <c r="G166" s="36">
        <f t="shared" si="89"/>
        <v>7.5285227734189566E-2</v>
      </c>
      <c r="H166" s="36">
        <f t="shared" si="90"/>
        <v>8.1584885815593117E-2</v>
      </c>
      <c r="I166" s="36">
        <f t="shared" si="91"/>
        <v>9.1174298322016303E-2</v>
      </c>
      <c r="J166" s="36">
        <f t="shared" si="92"/>
        <v>0.10105796531208577</v>
      </c>
      <c r="K166" s="36">
        <f t="shared" si="93"/>
        <v>0.12364455002642476</v>
      </c>
      <c r="L166" s="36">
        <f t="shared" si="94"/>
        <v>0.13328195842825297</v>
      </c>
      <c r="M166" s="36">
        <f t="shared" si="95"/>
        <v>0.13833765866621356</v>
      </c>
      <c r="N166" s="36">
        <f t="shared" si="96"/>
        <v>0.99999999999999978</v>
      </c>
      <c r="P166" s="141" t="s">
        <v>8</v>
      </c>
      <c r="Q166" s="142">
        <f t="shared" ref="Q166:S166" si="106">Q$194*Q205/Q$233</f>
        <v>835.10812665790866</v>
      </c>
      <c r="R166" s="142">
        <f t="shared" si="106"/>
        <v>863.55792026878873</v>
      </c>
      <c r="S166" s="142">
        <f t="shared" si="106"/>
        <v>869.69412913662325</v>
      </c>
      <c r="T166" s="142">
        <f t="shared" ref="T166:AB166" si="107">T$194*T205/T$233</f>
        <v>951.89852483568131</v>
      </c>
      <c r="U166" s="142">
        <f t="shared" si="107"/>
        <v>1109.6082419496793</v>
      </c>
      <c r="V166" s="142">
        <f t="shared" si="107"/>
        <v>1363.517096083568</v>
      </c>
      <c r="W166" s="142">
        <f t="shared" si="107"/>
        <v>1477.6124073683059</v>
      </c>
      <c r="X166" s="142">
        <f t="shared" si="107"/>
        <v>1651.2896118800702</v>
      </c>
      <c r="Y166" s="142">
        <f t="shared" si="107"/>
        <v>1830.2961622824726</v>
      </c>
      <c r="Z166" s="142">
        <f t="shared" si="107"/>
        <v>2239.3696993763233</v>
      </c>
      <c r="AA166" s="142">
        <f t="shared" si="107"/>
        <v>2413.9161743398904</v>
      </c>
      <c r="AB166" s="142">
        <f t="shared" si="107"/>
        <v>2505.4817299555571</v>
      </c>
      <c r="AC166" s="142">
        <f t="shared" si="99"/>
        <v>18111.349824134872</v>
      </c>
    </row>
    <row r="167" spans="1:29" x14ac:dyDescent="0.2">
      <c r="A167" s="35" t="s">
        <v>9</v>
      </c>
      <c r="B167" s="36">
        <f t="shared" si="84"/>
        <v>3.1340391281328463E-2</v>
      </c>
      <c r="C167" s="36">
        <f t="shared" si="85"/>
        <v>3.7968754364272717E-2</v>
      </c>
      <c r="D167" s="36">
        <f t="shared" si="86"/>
        <v>4.7782334109255586E-2</v>
      </c>
      <c r="E167" s="36">
        <f t="shared" si="87"/>
        <v>5.881515018589565E-2</v>
      </c>
      <c r="F167" s="36">
        <f>U167/$AC167</f>
        <v>6.0214646361300889E-2</v>
      </c>
      <c r="G167" s="36">
        <f t="shared" si="89"/>
        <v>8.4107253419061598E-2</v>
      </c>
      <c r="H167" s="36">
        <f t="shared" si="90"/>
        <v>6.5287357408168822E-2</v>
      </c>
      <c r="I167" s="36">
        <f t="shared" si="91"/>
        <v>8.7997190932690331E-2</v>
      </c>
      <c r="J167" s="36">
        <f t="shared" si="92"/>
        <v>0.10835850294797351</v>
      </c>
      <c r="K167" s="36">
        <f t="shared" si="93"/>
        <v>0.13054330572215148</v>
      </c>
      <c r="L167" s="36">
        <f t="shared" si="94"/>
        <v>0.11238781159555312</v>
      </c>
      <c r="M167" s="36">
        <f t="shared" si="95"/>
        <v>0.17519730167234809</v>
      </c>
      <c r="N167" s="36">
        <f t="shared" si="96"/>
        <v>1.0000000000000002</v>
      </c>
      <c r="P167" s="141" t="s">
        <v>9</v>
      </c>
      <c r="Q167" s="142">
        <f t="shared" ref="Q167:S167" si="108">Q$194*Q206/Q$233</f>
        <v>13.378993243615074</v>
      </c>
      <c r="R167" s="142">
        <f t="shared" si="108"/>
        <v>16.208594958121168</v>
      </c>
      <c r="S167" s="142">
        <f t="shared" si="108"/>
        <v>20.397943327298201</v>
      </c>
      <c r="T167" s="142">
        <f t="shared" ref="T167:AB167" si="109">T$194*T206/T$233</f>
        <v>25.10777513579113</v>
      </c>
      <c r="U167" s="142">
        <f t="shared" si="109"/>
        <v>25.705210238216505</v>
      </c>
      <c r="V167" s="142">
        <f t="shared" si="109"/>
        <v>35.904796629104112</v>
      </c>
      <c r="W167" s="142">
        <f t="shared" si="109"/>
        <v>27.870715008518811</v>
      </c>
      <c r="X167" s="142">
        <f t="shared" si="109"/>
        <v>37.565383673016655</v>
      </c>
      <c r="Y167" s="142">
        <f t="shared" si="109"/>
        <v>46.257484975718228</v>
      </c>
      <c r="Z167" s="142">
        <f t="shared" si="109"/>
        <v>55.728021695005758</v>
      </c>
      <c r="AA167" s="142">
        <f t="shared" si="109"/>
        <v>47.977568579285872</v>
      </c>
      <c r="AB167" s="142">
        <f t="shared" si="109"/>
        <v>74.790499401658423</v>
      </c>
      <c r="AC167" s="142">
        <f t="shared" si="99"/>
        <v>426.89298686534983</v>
      </c>
    </row>
    <row r="168" spans="1:29" x14ac:dyDescent="0.2">
      <c r="A168" s="35" t="s">
        <v>168</v>
      </c>
      <c r="B168" s="36">
        <f t="shared" si="84"/>
        <v>4.5645077682781331E-2</v>
      </c>
      <c r="C168" s="36">
        <f t="shared" si="85"/>
        <v>4.450174987247809E-2</v>
      </c>
      <c r="D168" s="36">
        <f t="shared" si="86"/>
        <v>6.0514445281295216E-2</v>
      </c>
      <c r="E168" s="36">
        <f t="shared" si="87"/>
        <v>6.1948415341438731E-2</v>
      </c>
      <c r="F168" s="36">
        <f t="shared" si="88"/>
        <v>7.3255318063661312E-2</v>
      </c>
      <c r="G168" s="36">
        <f t="shared" si="89"/>
        <v>8.2862001734949176E-2</v>
      </c>
      <c r="H168" s="36">
        <f t="shared" si="90"/>
        <v>8.6174964893517988E-2</v>
      </c>
      <c r="I168" s="36">
        <f t="shared" si="91"/>
        <v>9.3132423314505941E-2</v>
      </c>
      <c r="J168" s="36">
        <f t="shared" si="92"/>
        <v>9.7793096310488922E-2</v>
      </c>
      <c r="K168" s="36">
        <f t="shared" si="93"/>
        <v>0.1060379317392095</v>
      </c>
      <c r="L168" s="36">
        <f t="shared" si="94"/>
        <v>0.11422185806479025</v>
      </c>
      <c r="M168" s="36">
        <f t="shared" si="95"/>
        <v>0.13391271770088356</v>
      </c>
      <c r="N168" s="36">
        <f t="shared" si="96"/>
        <v>1</v>
      </c>
      <c r="P168" s="141" t="s">
        <v>10</v>
      </c>
      <c r="Q168" s="142">
        <f t="shared" ref="Q168:S168" si="110">Q$194*Q207/Q$233</f>
        <v>461.57526690472014</v>
      </c>
      <c r="R168" s="142">
        <f t="shared" si="110"/>
        <v>450.01362946228062</v>
      </c>
      <c r="S168" s="142">
        <f t="shared" si="110"/>
        <v>611.93829981894601</v>
      </c>
      <c r="T168" s="142">
        <f t="shared" ref="T168:AB168" si="111">T$194*T207/T$233</f>
        <v>626.4389896379887</v>
      </c>
      <c r="U168" s="142">
        <f t="shared" si="111"/>
        <v>740.77742231951208</v>
      </c>
      <c r="V168" s="142">
        <f t="shared" si="111"/>
        <v>837.92278398282724</v>
      </c>
      <c r="W168" s="142">
        <f t="shared" si="111"/>
        <v>871.4243559330215</v>
      </c>
      <c r="X168" s="142">
        <f t="shared" si="111"/>
        <v>941.7800413798542</v>
      </c>
      <c r="Y168" s="142">
        <f t="shared" si="111"/>
        <v>988.91001664305736</v>
      </c>
      <c r="Z168" s="142">
        <f t="shared" si="111"/>
        <v>1072.2840036487314</v>
      </c>
      <c r="AA168" s="142">
        <f t="shared" si="111"/>
        <v>1155.0420614684792</v>
      </c>
      <c r="AB168" s="142">
        <f t="shared" si="111"/>
        <v>1354.1613149239668</v>
      </c>
      <c r="AC168" s="142">
        <f t="shared" si="99"/>
        <v>10112.268186123385</v>
      </c>
    </row>
    <row r="169" spans="1:29" x14ac:dyDescent="0.2">
      <c r="A169" s="35" t="s">
        <v>11</v>
      </c>
      <c r="B169" s="36">
        <f t="shared" si="84"/>
        <v>4.1244874399487284E-2</v>
      </c>
      <c r="C169" s="36">
        <f t="shared" si="85"/>
        <v>4.5224197718004747E-2</v>
      </c>
      <c r="D169" s="36">
        <f t="shared" si="86"/>
        <v>5.851708679961605E-2</v>
      </c>
      <c r="E169" s="36">
        <f t="shared" si="87"/>
        <v>6.3048715261292312E-2</v>
      </c>
      <c r="F169" s="36">
        <f t="shared" si="88"/>
        <v>7.4532750071574477E-2</v>
      </c>
      <c r="G169" s="36">
        <f t="shared" si="89"/>
        <v>8.4539204851884348E-2</v>
      </c>
      <c r="H169" s="36">
        <f t="shared" si="90"/>
        <v>9.034296784729956E-2</v>
      </c>
      <c r="I169" s="36">
        <f t="shared" si="91"/>
        <v>8.8037182642781486E-2</v>
      </c>
      <c r="J169" s="36">
        <f t="shared" si="92"/>
        <v>0.10347618785652134</v>
      </c>
      <c r="K169" s="36">
        <f t="shared" si="93"/>
        <v>0.10733364384396603</v>
      </c>
      <c r="L169" s="36">
        <f t="shared" si="94"/>
        <v>0.11758681390972411</v>
      </c>
      <c r="M169" s="36">
        <f t="shared" si="95"/>
        <v>0.12611637479784826</v>
      </c>
      <c r="N169" s="36">
        <f t="shared" si="96"/>
        <v>1</v>
      </c>
      <c r="P169" s="141" t="s">
        <v>11</v>
      </c>
      <c r="Q169" s="142">
        <f t="shared" ref="Q169:S169" si="112">Q$194*Q208/Q$233</f>
        <v>528.47023312279543</v>
      </c>
      <c r="R169" s="142">
        <f t="shared" si="112"/>
        <v>579.45726975283162</v>
      </c>
      <c r="S169" s="142">
        <f t="shared" si="112"/>
        <v>749.77894715190052</v>
      </c>
      <c r="T169" s="142">
        <f t="shared" ref="T169:AB169" si="113">T$194*T208/T$233</f>
        <v>807.84266499407966</v>
      </c>
      <c r="U169" s="142">
        <f t="shared" si="113"/>
        <v>954.98750763798296</v>
      </c>
      <c r="V169" s="142">
        <f t="shared" si="113"/>
        <v>1083.2001296298397</v>
      </c>
      <c r="W169" s="142">
        <f t="shared" si="113"/>
        <v>1157.563696687148</v>
      </c>
      <c r="X169" s="142">
        <f t="shared" si="113"/>
        <v>1128.0196900122749</v>
      </c>
      <c r="Y169" s="142">
        <f t="shared" si="113"/>
        <v>1325.8395355878156</v>
      </c>
      <c r="Z169" s="142">
        <f t="shared" si="113"/>
        <v>1375.2650871169812</v>
      </c>
      <c r="AA169" s="142">
        <f t="shared" si="113"/>
        <v>1506.6388700122009</v>
      </c>
      <c r="AB169" s="142">
        <f t="shared" si="113"/>
        <v>1615.9280628297715</v>
      </c>
      <c r="AC169" s="142">
        <f t="shared" si="99"/>
        <v>12812.991694535622</v>
      </c>
    </row>
    <row r="170" spans="1:29" x14ac:dyDescent="0.2">
      <c r="A170" s="35" t="s">
        <v>12</v>
      </c>
      <c r="B170" s="36">
        <f t="shared" si="84"/>
        <v>3.5521437823744575E-2</v>
      </c>
      <c r="C170" s="36">
        <f t="shared" si="85"/>
        <v>3.6372212235017146E-2</v>
      </c>
      <c r="D170" s="36">
        <f t="shared" si="86"/>
        <v>4.9736381331991535E-2</v>
      </c>
      <c r="E170" s="36">
        <f t="shared" si="87"/>
        <v>5.9050256331403893E-2</v>
      </c>
      <c r="F170" s="36">
        <f t="shared" si="88"/>
        <v>6.2677110045500375E-2</v>
      </c>
      <c r="G170" s="36">
        <f t="shared" si="89"/>
        <v>7.4810716006919784E-2</v>
      </c>
      <c r="H170" s="36">
        <f t="shared" si="90"/>
        <v>8.2860534036654027E-2</v>
      </c>
      <c r="I170" s="36">
        <f t="shared" si="91"/>
        <v>0.10124254703888465</v>
      </c>
      <c r="J170" s="36">
        <f t="shared" si="92"/>
        <v>0.10770311027518119</v>
      </c>
      <c r="K170" s="36">
        <f t="shared" si="93"/>
        <v>0.12277620381699025</v>
      </c>
      <c r="L170" s="36">
        <f t="shared" si="94"/>
        <v>0.13369884629974141</v>
      </c>
      <c r="M170" s="36">
        <f t="shared" si="95"/>
        <v>0.13355064475797099</v>
      </c>
      <c r="N170" s="36">
        <f t="shared" si="96"/>
        <v>0.99999999999999989</v>
      </c>
      <c r="P170" s="141" t="s">
        <v>12</v>
      </c>
      <c r="Q170" s="142">
        <f t="shared" ref="Q170:S170" si="114">Q$194*Q209/Q$233</f>
        <v>221.83233958768218</v>
      </c>
      <c r="R170" s="142">
        <f t="shared" si="114"/>
        <v>227.14544878811466</v>
      </c>
      <c r="S170" s="142">
        <f t="shared" si="114"/>
        <v>310.6050461202226</v>
      </c>
      <c r="T170" s="142">
        <f t="shared" ref="T170:AB170" si="115">T$194*T209/T$233</f>
        <v>368.77044730693223</v>
      </c>
      <c r="U170" s="142">
        <f t="shared" si="115"/>
        <v>391.42024680920593</v>
      </c>
      <c r="V170" s="142">
        <f t="shared" si="115"/>
        <v>467.19494408954739</v>
      </c>
      <c r="W170" s="142">
        <f t="shared" si="115"/>
        <v>517.46627532483262</v>
      </c>
      <c r="X170" s="142">
        <f t="shared" si="115"/>
        <v>632.26244351063247</v>
      </c>
      <c r="Y170" s="142">
        <f t="shared" si="115"/>
        <v>672.60883559287583</v>
      </c>
      <c r="Z170" s="142">
        <f t="shared" si="115"/>
        <v>766.74071228645846</v>
      </c>
      <c r="AA170" s="142">
        <f t="shared" si="115"/>
        <v>834.95290990219883</v>
      </c>
      <c r="AB170" s="142">
        <f t="shared" si="115"/>
        <v>834.02738726697885</v>
      </c>
      <c r="AC170" s="142">
        <f t="shared" si="99"/>
        <v>6245.0270365856832</v>
      </c>
    </row>
    <row r="171" spans="1:29" x14ac:dyDescent="0.2">
      <c r="A171" s="35" t="s">
        <v>13</v>
      </c>
      <c r="B171" s="36">
        <f t="shared" si="84"/>
        <v>4.4967005388658964E-2</v>
      </c>
      <c r="C171" s="36">
        <f t="shared" si="85"/>
        <v>4.6605397338312975E-2</v>
      </c>
      <c r="D171" s="36">
        <f t="shared" si="86"/>
        <v>5.9833671053946678E-2</v>
      </c>
      <c r="E171" s="36">
        <f t="shared" si="87"/>
        <v>6.7467844803775379E-2</v>
      </c>
      <c r="F171" s="36">
        <f t="shared" si="88"/>
        <v>7.4637768784941161E-2</v>
      </c>
      <c r="G171" s="36">
        <f t="shared" si="89"/>
        <v>8.2704466788633954E-2</v>
      </c>
      <c r="H171" s="36">
        <f t="shared" si="90"/>
        <v>9.4110179586618076E-2</v>
      </c>
      <c r="I171" s="36">
        <f t="shared" si="91"/>
        <v>9.6365238548286061E-2</v>
      </c>
      <c r="J171" s="36">
        <f t="shared" si="92"/>
        <v>0.10024143858074272</v>
      </c>
      <c r="K171" s="36">
        <f t="shared" si="93"/>
        <v>0.1012696678695469</v>
      </c>
      <c r="L171" s="36">
        <f t="shared" si="94"/>
        <v>0.11105043811891115</v>
      </c>
      <c r="M171" s="36">
        <f t="shared" si="95"/>
        <v>0.12074688313762603</v>
      </c>
      <c r="N171" s="36">
        <f t="shared" si="96"/>
        <v>1</v>
      </c>
      <c r="P171" s="141" t="s">
        <v>13</v>
      </c>
      <c r="Q171" s="142">
        <f t="shared" ref="Q171:S171" si="116">Q$194*Q210/Q$233</f>
        <v>894.2346451861431</v>
      </c>
      <c r="R171" s="142">
        <f t="shared" si="116"/>
        <v>926.81646448034496</v>
      </c>
      <c r="S171" s="142">
        <f t="shared" si="116"/>
        <v>1189.8800274257285</v>
      </c>
      <c r="T171" s="142">
        <f t="shared" ref="T171:AB171" si="117">T$194*T210/T$233</f>
        <v>1341.6967338188385</v>
      </c>
      <c r="U171" s="142">
        <f t="shared" si="117"/>
        <v>1484.2811548158047</v>
      </c>
      <c r="V171" s="142">
        <f t="shared" si="117"/>
        <v>1644.6992383596846</v>
      </c>
      <c r="W171" s="142">
        <f t="shared" si="117"/>
        <v>1871.5185128220385</v>
      </c>
      <c r="X171" s="142">
        <f t="shared" si="117"/>
        <v>1916.363657234737</v>
      </c>
      <c r="Y171" s="142">
        <f t="shared" si="117"/>
        <v>1993.4475619941277</v>
      </c>
      <c r="Z171" s="142">
        <f t="shared" si="117"/>
        <v>2013.8954047022771</v>
      </c>
      <c r="AA171" s="142">
        <f t="shared" si="117"/>
        <v>2208.4003208733975</v>
      </c>
      <c r="AB171" s="142">
        <f t="shared" si="117"/>
        <v>2401.2283065471847</v>
      </c>
      <c r="AC171" s="142">
        <f t="shared" si="99"/>
        <v>19886.462028260306</v>
      </c>
    </row>
    <row r="172" spans="1:29" x14ac:dyDescent="0.2">
      <c r="A172" s="35" t="s">
        <v>14</v>
      </c>
      <c r="B172" s="36">
        <f t="shared" si="84"/>
        <v>4.1596703985369042E-2</v>
      </c>
      <c r="C172" s="36">
        <f t="shared" si="85"/>
        <v>4.5032584004800209E-2</v>
      </c>
      <c r="D172" s="36">
        <f t="shared" si="86"/>
        <v>5.4604520281131788E-2</v>
      </c>
      <c r="E172" s="36">
        <f t="shared" si="87"/>
        <v>6.3087046897618598E-2</v>
      </c>
      <c r="F172" s="36">
        <f t="shared" si="88"/>
        <v>6.8193383565473914E-2</v>
      </c>
      <c r="G172" s="36">
        <f t="shared" si="89"/>
        <v>7.6562373215717808E-2</v>
      </c>
      <c r="H172" s="36">
        <f t="shared" si="90"/>
        <v>8.011852271335955E-2</v>
      </c>
      <c r="I172" s="36">
        <f t="shared" si="91"/>
        <v>9.4997124311785808E-2</v>
      </c>
      <c r="J172" s="36">
        <f t="shared" si="92"/>
        <v>0.10496685915520231</v>
      </c>
      <c r="K172" s="36">
        <f t="shared" si="93"/>
        <v>0.11005515460390453</v>
      </c>
      <c r="L172" s="36">
        <f t="shared" si="94"/>
        <v>0.12262888096177665</v>
      </c>
      <c r="M172" s="36">
        <f t="shared" si="95"/>
        <v>0.13815684630385969</v>
      </c>
      <c r="N172" s="36">
        <f t="shared" si="96"/>
        <v>0.99999999999999989</v>
      </c>
      <c r="P172" s="141" t="s">
        <v>14</v>
      </c>
      <c r="Q172" s="142">
        <f t="shared" ref="Q172:S172" si="118">Q$194*Q211/Q$233</f>
        <v>812.01857380199237</v>
      </c>
      <c r="R172" s="142">
        <f t="shared" si="118"/>
        <v>879.09115710365484</v>
      </c>
      <c r="S172" s="142">
        <f t="shared" si="118"/>
        <v>1065.9470687250227</v>
      </c>
      <c r="T172" s="142">
        <f t="shared" ref="T172:AB172" si="119">T$194*T211/T$233</f>
        <v>1231.536370410555</v>
      </c>
      <c r="U172" s="142">
        <f t="shared" si="119"/>
        <v>1331.2183120336974</v>
      </c>
      <c r="V172" s="142">
        <f t="shared" si="119"/>
        <v>1494.5912331753577</v>
      </c>
      <c r="W172" s="142">
        <f t="shared" si="119"/>
        <v>1564.0116238947139</v>
      </c>
      <c r="X172" s="142">
        <f t="shared" si="119"/>
        <v>1854.4601376608928</v>
      </c>
      <c r="Y172" s="142">
        <f t="shared" si="119"/>
        <v>2049.0815641946538</v>
      </c>
      <c r="Z172" s="142">
        <f t="shared" si="119"/>
        <v>2148.4113191384981</v>
      </c>
      <c r="AA172" s="142">
        <f t="shared" si="119"/>
        <v>2393.8658471724279</v>
      </c>
      <c r="AB172" s="142">
        <f t="shared" si="119"/>
        <v>2696.9907359991976</v>
      </c>
      <c r="AC172" s="142">
        <f t="shared" si="99"/>
        <v>19521.223943310666</v>
      </c>
    </row>
    <row r="173" spans="1:29" x14ac:dyDescent="0.2">
      <c r="A173" s="35" t="s">
        <v>169</v>
      </c>
      <c r="B173" s="36">
        <f t="shared" si="84"/>
        <v>4.6413246998156445E-2</v>
      </c>
      <c r="C173" s="36">
        <f t="shared" si="85"/>
        <v>4.9001489508855064E-2</v>
      </c>
      <c r="D173" s="36">
        <f t="shared" si="86"/>
        <v>4.6151880446675113E-2</v>
      </c>
      <c r="E173" s="36">
        <f t="shared" si="87"/>
        <v>5.7436983597063215E-2</v>
      </c>
      <c r="F173" s="36">
        <f t="shared" si="88"/>
        <v>6.3955146967588611E-2</v>
      </c>
      <c r="G173" s="36">
        <f t="shared" si="89"/>
        <v>7.6431086682400853E-2</v>
      </c>
      <c r="H173" s="36">
        <f t="shared" si="90"/>
        <v>8.4306455462740279E-2</v>
      </c>
      <c r="I173" s="36">
        <f t="shared" si="91"/>
        <v>9.305711191961967E-2</v>
      </c>
      <c r="J173" s="36">
        <f t="shared" si="92"/>
        <v>0.10075388585865121</v>
      </c>
      <c r="K173" s="36">
        <f t="shared" si="93"/>
        <v>0.11591435910724256</v>
      </c>
      <c r="L173" s="36">
        <f t="shared" si="94"/>
        <v>0.12128818311640566</v>
      </c>
      <c r="M173" s="36">
        <f t="shared" si="95"/>
        <v>0.14529017033460123</v>
      </c>
      <c r="N173" s="36">
        <f t="shared" si="96"/>
        <v>0.99999999999999989</v>
      </c>
      <c r="P173" s="141" t="s">
        <v>169</v>
      </c>
      <c r="Q173" s="142">
        <f t="shared" ref="Q173:S173" si="120">Q$194*Q212/Q$233</f>
        <v>520.9175756465612</v>
      </c>
      <c r="R173" s="142">
        <f t="shared" si="120"/>
        <v>549.96663170402792</v>
      </c>
      <c r="S173" s="142">
        <f t="shared" si="120"/>
        <v>517.984136614421</v>
      </c>
      <c r="T173" s="142">
        <f t="shared" ref="T173:AB173" si="121">T$194*T212/T$233</f>
        <v>644.64212661143722</v>
      </c>
      <c r="U173" s="142">
        <f t="shared" si="121"/>
        <v>717.7985222580761</v>
      </c>
      <c r="V173" s="142">
        <f t="shared" si="121"/>
        <v>857.82182789775231</v>
      </c>
      <c r="W173" s="142">
        <f t="shared" si="121"/>
        <v>946.21077453921384</v>
      </c>
      <c r="X173" s="142">
        <f t="shared" si="121"/>
        <v>1044.4234840920406</v>
      </c>
      <c r="Y173" s="142">
        <f t="shared" si="121"/>
        <v>1130.8079773118145</v>
      </c>
      <c r="Z173" s="142">
        <f t="shared" si="121"/>
        <v>1300.9610581903069</v>
      </c>
      <c r="AA173" s="142">
        <f t="shared" si="121"/>
        <v>1361.273998048096</v>
      </c>
      <c r="AB173" s="142">
        <f t="shared" si="121"/>
        <v>1630.6595248331282</v>
      </c>
      <c r="AC173" s="142">
        <f t="shared" si="99"/>
        <v>11223.467637746877</v>
      </c>
    </row>
    <row r="174" spans="1:29" x14ac:dyDescent="0.2">
      <c r="A174" s="35" t="s">
        <v>16</v>
      </c>
      <c r="B174" s="36">
        <f t="shared" si="84"/>
        <v>3.9906158371644983E-2</v>
      </c>
      <c r="C174" s="36">
        <f t="shared" si="85"/>
        <v>4.6964444430915159E-2</v>
      </c>
      <c r="D174" s="36">
        <f t="shared" si="86"/>
        <v>6.0622639710589704E-2</v>
      </c>
      <c r="E174" s="36">
        <f t="shared" si="87"/>
        <v>6.3267839472315596E-2</v>
      </c>
      <c r="F174" s="36">
        <f t="shared" si="88"/>
        <v>7.1733989306952947E-2</v>
      </c>
      <c r="G174" s="36">
        <f t="shared" si="89"/>
        <v>7.8186364378115714E-2</v>
      </c>
      <c r="H174" s="36">
        <f t="shared" si="90"/>
        <v>8.8705526469823867E-2</v>
      </c>
      <c r="I174" s="36">
        <f t="shared" si="91"/>
        <v>9.3306132364164379E-2</v>
      </c>
      <c r="J174" s="36">
        <f t="shared" si="92"/>
        <v>9.6333475177276529E-2</v>
      </c>
      <c r="K174" s="36">
        <f t="shared" si="93"/>
        <v>0.11395304489236067</v>
      </c>
      <c r="L174" s="36">
        <f t="shared" si="94"/>
        <v>0.11839010788020531</v>
      </c>
      <c r="M174" s="36">
        <f t="shared" si="95"/>
        <v>0.12863027754563505</v>
      </c>
      <c r="N174" s="36">
        <f t="shared" si="96"/>
        <v>1</v>
      </c>
      <c r="P174" s="141" t="s">
        <v>16</v>
      </c>
      <c r="Q174" s="142">
        <f t="shared" ref="Q174:S174" si="122">Q$194*Q213/Q$233</f>
        <v>800.15011205362418</v>
      </c>
      <c r="R174" s="142">
        <f t="shared" si="122"/>
        <v>941.67434319195604</v>
      </c>
      <c r="S174" s="142">
        <f t="shared" si="122"/>
        <v>1215.5319864585429</v>
      </c>
      <c r="T174" s="142">
        <f t="shared" ref="T174:AB174" si="123">T$194*T213/T$233</f>
        <v>1268.5703387358469</v>
      </c>
      <c r="U174" s="142">
        <f t="shared" si="123"/>
        <v>1438.3233546929328</v>
      </c>
      <c r="V174" s="142">
        <f t="shared" si="123"/>
        <v>1567.698590167148</v>
      </c>
      <c r="W174" s="142">
        <f t="shared" si="123"/>
        <v>1778.6161294603087</v>
      </c>
      <c r="X174" s="142">
        <f t="shared" si="123"/>
        <v>1870.8619248984071</v>
      </c>
      <c r="Y174" s="142">
        <f t="shared" si="123"/>
        <v>1931.5625483103963</v>
      </c>
      <c r="Z174" s="142">
        <f t="shared" si="123"/>
        <v>2284.8488894952361</v>
      </c>
      <c r="AA174" s="142">
        <f t="shared" si="123"/>
        <v>2373.815520004965</v>
      </c>
      <c r="AB174" s="142">
        <f t="shared" si="123"/>
        <v>2579.1390399723418</v>
      </c>
      <c r="AC174" s="142">
        <f t="shared" si="99"/>
        <v>20050.792777441708</v>
      </c>
    </row>
    <row r="175" spans="1:29" x14ac:dyDescent="0.2">
      <c r="A175" s="35" t="s">
        <v>17</v>
      </c>
      <c r="B175" s="36">
        <f t="shared" si="84"/>
        <v>4.1612634225633854E-2</v>
      </c>
      <c r="C175" s="36">
        <f t="shared" si="85"/>
        <v>4.5824854597872305E-2</v>
      </c>
      <c r="D175" s="36">
        <f t="shared" si="86"/>
        <v>6.5120265093800034E-2</v>
      </c>
      <c r="E175" s="36">
        <f t="shared" si="87"/>
        <v>6.7431322074669786E-2</v>
      </c>
      <c r="F175" s="36">
        <f t="shared" si="88"/>
        <v>8.0043503791664736E-2</v>
      </c>
      <c r="G175" s="36">
        <f t="shared" si="89"/>
        <v>7.977960552336201E-2</v>
      </c>
      <c r="H175" s="36">
        <f t="shared" si="90"/>
        <v>9.9427446720659104E-2</v>
      </c>
      <c r="I175" s="36">
        <f t="shared" si="91"/>
        <v>0.1031875644778633</v>
      </c>
      <c r="J175" s="36">
        <f t="shared" si="92"/>
        <v>0.1061330308754115</v>
      </c>
      <c r="K175" s="36">
        <f t="shared" si="93"/>
        <v>0.11023301967153777</v>
      </c>
      <c r="L175" s="36">
        <f t="shared" si="94"/>
        <v>0.10507257098411094</v>
      </c>
      <c r="M175" s="36">
        <f t="shared" si="95"/>
        <v>9.613418196341468E-2</v>
      </c>
      <c r="N175" s="36">
        <f t="shared" si="96"/>
        <v>1</v>
      </c>
      <c r="P175" s="141" t="s">
        <v>17</v>
      </c>
      <c r="Q175" s="142">
        <f t="shared" ref="Q175:S175" si="124">Q$194*Q214/Q$233</f>
        <v>361.01702736400034</v>
      </c>
      <c r="R175" s="142">
        <f t="shared" si="124"/>
        <v>397.56081522280527</v>
      </c>
      <c r="S175" s="142">
        <f t="shared" si="124"/>
        <v>564.96121821668351</v>
      </c>
      <c r="T175" s="142">
        <f t="shared" ref="T175:AB175" si="125">T$194*T214/T$233</f>
        <v>585.01116066393342</v>
      </c>
      <c r="U175" s="142">
        <f t="shared" si="125"/>
        <v>694.43014931424295</v>
      </c>
      <c r="V175" s="142">
        <f t="shared" si="125"/>
        <v>692.14065791044061</v>
      </c>
      <c r="W175" s="142">
        <f t="shared" si="125"/>
        <v>862.59862951365733</v>
      </c>
      <c r="X175" s="142">
        <f t="shared" si="125"/>
        <v>895.22012922174918</v>
      </c>
      <c r="Y175" s="142">
        <f t="shared" si="125"/>
        <v>920.77399147612095</v>
      </c>
      <c r="Z175" s="142">
        <f t="shared" si="125"/>
        <v>956.34409644417929</v>
      </c>
      <c r="AA175" s="142">
        <f t="shared" si="125"/>
        <v>911.57380300643149</v>
      </c>
      <c r="AB175" s="142">
        <f t="shared" si="125"/>
        <v>834.02738726697885</v>
      </c>
      <c r="AC175" s="142">
        <f t="shared" si="99"/>
        <v>8675.6590656212229</v>
      </c>
    </row>
    <row r="176" spans="1:29" x14ac:dyDescent="0.2">
      <c r="A176" s="35" t="s">
        <v>18</v>
      </c>
      <c r="B176" s="36">
        <f t="shared" si="84"/>
        <v>4.3811864044929906E-2</v>
      </c>
      <c r="C176" s="36">
        <f t="shared" si="85"/>
        <v>4.5504754670907345E-2</v>
      </c>
      <c r="D176" s="36">
        <f t="shared" si="86"/>
        <v>6.0509431345193099E-2</v>
      </c>
      <c r="E176" s="36">
        <f t="shared" si="87"/>
        <v>6.3100283677985994E-2</v>
      </c>
      <c r="F176" s="36">
        <f t="shared" si="88"/>
        <v>7.0207138992235296E-2</v>
      </c>
      <c r="G176" s="36">
        <f t="shared" si="89"/>
        <v>7.6493627190263411E-2</v>
      </c>
      <c r="H176" s="36">
        <f t="shared" si="90"/>
        <v>8.9589944422144741E-2</v>
      </c>
      <c r="I176" s="36">
        <f t="shared" si="91"/>
        <v>9.8909018733530779E-2</v>
      </c>
      <c r="J176" s="36">
        <f t="shared" si="92"/>
        <v>0.11368173595653978</v>
      </c>
      <c r="K176" s="36">
        <f t="shared" si="93"/>
        <v>0.10199798611327535</v>
      </c>
      <c r="L176" s="36">
        <f t="shared" si="94"/>
        <v>0.1064459311063202</v>
      </c>
      <c r="M176" s="36">
        <f t="shared" si="95"/>
        <v>0.12974828374667419</v>
      </c>
      <c r="N176" s="36">
        <f t="shared" si="96"/>
        <v>1</v>
      </c>
      <c r="P176" s="141" t="s">
        <v>18</v>
      </c>
      <c r="Q176" s="142">
        <f t="shared" ref="Q176:S176" si="126">Q$194*Q215/Q$233</f>
        <v>931.35056192649461</v>
      </c>
      <c r="R176" s="142">
        <f t="shared" si="126"/>
        <v>967.33795187564795</v>
      </c>
      <c r="S176" s="142">
        <f t="shared" si="126"/>
        <v>1286.30666860932</v>
      </c>
      <c r="T176" s="142">
        <f t="shared" ref="T176:AB176" si="127">T$194*T215/T$233</f>
        <v>1341.3828866296412</v>
      </c>
      <c r="U176" s="142">
        <f t="shared" si="127"/>
        <v>1492.4600853461463</v>
      </c>
      <c r="V176" s="142">
        <f t="shared" si="127"/>
        <v>1626.0979581783415</v>
      </c>
      <c r="W176" s="142">
        <f t="shared" si="127"/>
        <v>1904.498858915452</v>
      </c>
      <c r="X176" s="142">
        <f t="shared" si="127"/>
        <v>2102.6033058671574</v>
      </c>
      <c r="Y176" s="142">
        <f t="shared" si="127"/>
        <v>2416.6410394071172</v>
      </c>
      <c r="Z176" s="142">
        <f t="shared" si="127"/>
        <v>2168.2684303171782</v>
      </c>
      <c r="AA176" s="142">
        <f t="shared" si="127"/>
        <v>2262.8226374707965</v>
      </c>
      <c r="AB176" s="142">
        <f t="shared" si="127"/>
        <v>2758.1829627823722</v>
      </c>
      <c r="AC176" s="142">
        <f t="shared" si="99"/>
        <v>21257.953347325663</v>
      </c>
    </row>
    <row r="177" spans="1:29" x14ac:dyDescent="0.2">
      <c r="A177" s="35" t="s">
        <v>19</v>
      </c>
      <c r="B177" s="36">
        <f t="shared" si="84"/>
        <v>3.8580362690565376E-2</v>
      </c>
      <c r="C177" s="36">
        <f t="shared" si="85"/>
        <v>4.0487253634640438E-2</v>
      </c>
      <c r="D177" s="36">
        <f t="shared" si="86"/>
        <v>5.6286754609440104E-2</v>
      </c>
      <c r="E177" s="36">
        <f t="shared" si="87"/>
        <v>6.3298095102304011E-2</v>
      </c>
      <c r="F177" s="36">
        <f t="shared" si="88"/>
        <v>7.0990861811351738E-2</v>
      </c>
      <c r="G177" s="36">
        <f t="shared" si="89"/>
        <v>8.6918257887875897E-2</v>
      </c>
      <c r="H177" s="36">
        <f t="shared" si="90"/>
        <v>8.9599322845372725E-2</v>
      </c>
      <c r="I177" s="36">
        <f t="shared" si="91"/>
        <v>8.4725502719505574E-2</v>
      </c>
      <c r="J177" s="36">
        <f t="shared" si="92"/>
        <v>0.10057416525103938</v>
      </c>
      <c r="K177" s="36">
        <f t="shared" si="93"/>
        <v>0.11704750928527353</v>
      </c>
      <c r="L177" s="36">
        <f t="shared" si="94"/>
        <v>0.11814438437594053</v>
      </c>
      <c r="M177" s="36">
        <f t="shared" si="95"/>
        <v>0.13334752978669059</v>
      </c>
      <c r="N177" s="36">
        <f t="shared" si="96"/>
        <v>0.99999999999999989</v>
      </c>
      <c r="P177" s="141" t="s">
        <v>19</v>
      </c>
      <c r="Q177" s="142">
        <f t="shared" ref="Q177:S177" si="128">Q$194*Q216/Q$233</f>
        <v>254.41666184229311</v>
      </c>
      <c r="R177" s="142">
        <f t="shared" si="128"/>
        <v>266.99157806016257</v>
      </c>
      <c r="S177" s="142">
        <f t="shared" si="128"/>
        <v>371.18075660735059</v>
      </c>
      <c r="T177" s="142">
        <f t="shared" ref="T177:AB177" si="129">T$194*T216/T$233</f>
        <v>417.4167616325276</v>
      </c>
      <c r="U177" s="142">
        <f t="shared" si="129"/>
        <v>468.14640464145822</v>
      </c>
      <c r="V177" s="142">
        <f t="shared" si="129"/>
        <v>573.17898233208359</v>
      </c>
      <c r="W177" s="142">
        <f t="shared" si="129"/>
        <v>590.8591581805988</v>
      </c>
      <c r="X177" s="142">
        <f t="shared" si="129"/>
        <v>558.71894589726185</v>
      </c>
      <c r="Y177" s="142">
        <f t="shared" si="129"/>
        <v>663.23231836806815</v>
      </c>
      <c r="Z177" s="142">
        <f t="shared" si="129"/>
        <v>771.86512807450504</v>
      </c>
      <c r="AA177" s="142">
        <f t="shared" si="129"/>
        <v>779.09842707855262</v>
      </c>
      <c r="AB177" s="142">
        <f t="shared" si="129"/>
        <v>879.3549626619232</v>
      </c>
      <c r="AC177" s="142">
        <f t="shared" si="99"/>
        <v>6594.4600853767861</v>
      </c>
    </row>
    <row r="178" spans="1:29" x14ac:dyDescent="0.2">
      <c r="A178" s="35" t="s">
        <v>20</v>
      </c>
      <c r="B178" s="36">
        <f t="shared" si="84"/>
        <v>4.4809410046558182E-2</v>
      </c>
      <c r="C178" s="36">
        <f t="shared" si="85"/>
        <v>5.1292025943305931E-2</v>
      </c>
      <c r="D178" s="36">
        <f t="shared" si="86"/>
        <v>6.2602705316839119E-2</v>
      </c>
      <c r="E178" s="36">
        <f t="shared" si="87"/>
        <v>6.7671077615228642E-2</v>
      </c>
      <c r="F178" s="36">
        <f t="shared" si="88"/>
        <v>7.2939074579549207E-2</v>
      </c>
      <c r="G178" s="36">
        <f t="shared" si="89"/>
        <v>8.6262150637247251E-2</v>
      </c>
      <c r="H178" s="36">
        <f t="shared" si="90"/>
        <v>9.1595554142063482E-2</v>
      </c>
      <c r="I178" s="36">
        <f t="shared" si="91"/>
        <v>9.3597601608332748E-2</v>
      </c>
      <c r="J178" s="36">
        <f t="shared" si="92"/>
        <v>9.8481914613584687E-2</v>
      </c>
      <c r="K178" s="36">
        <f t="shared" si="93"/>
        <v>0.10512837804746475</v>
      </c>
      <c r="L178" s="36">
        <f t="shared" si="94"/>
        <v>0.11195351854325947</v>
      </c>
      <c r="M178" s="36">
        <f t="shared" si="95"/>
        <v>0.11366658890656656</v>
      </c>
      <c r="N178" s="36">
        <f t="shared" si="96"/>
        <v>1</v>
      </c>
      <c r="P178" s="141" t="s">
        <v>20</v>
      </c>
      <c r="Q178" s="142">
        <f t="shared" ref="Q178:S178" si="130">Q$194*Q217/Q$233</f>
        <v>483.80165890620964</v>
      </c>
      <c r="R178" s="142">
        <f t="shared" si="130"/>
        <v>553.79366106913983</v>
      </c>
      <c r="S178" s="142">
        <f t="shared" si="130"/>
        <v>675.91366752729039</v>
      </c>
      <c r="T178" s="142">
        <f t="shared" ref="T178:AB178" si="131">T$194*T217/T$233</f>
        <v>730.63625645152194</v>
      </c>
      <c r="U178" s="142">
        <f t="shared" si="131"/>
        <v>787.5141682071785</v>
      </c>
      <c r="V178" s="142">
        <f t="shared" si="131"/>
        <v>931.36177280073662</v>
      </c>
      <c r="W178" s="142">
        <f t="shared" si="131"/>
        <v>988.94587088560934</v>
      </c>
      <c r="X178" s="142">
        <f t="shared" si="131"/>
        <v>1010.5617297952368</v>
      </c>
      <c r="Y178" s="142">
        <f t="shared" si="131"/>
        <v>1063.2970532931986</v>
      </c>
      <c r="Z178" s="142">
        <f t="shared" si="131"/>
        <v>1135.0580970523013</v>
      </c>
      <c r="AA178" s="142">
        <f t="shared" si="131"/>
        <v>1208.7482949527546</v>
      </c>
      <c r="AB178" s="142">
        <f t="shared" si="131"/>
        <v>1227.2441038181223</v>
      </c>
      <c r="AC178" s="142">
        <f t="shared" si="99"/>
        <v>10796.876334759299</v>
      </c>
    </row>
    <row r="179" spans="1:29" x14ac:dyDescent="0.2">
      <c r="A179" s="35" t="s">
        <v>21</v>
      </c>
      <c r="B179" s="36">
        <f t="shared" si="84"/>
        <v>4.4032565619083482E-2</v>
      </c>
      <c r="C179" s="36">
        <f t="shared" si="85"/>
        <v>4.567121903963596E-2</v>
      </c>
      <c r="D179" s="36">
        <f t="shared" si="86"/>
        <v>5.0074937152532056E-2</v>
      </c>
      <c r="E179" s="36">
        <f t="shared" si="87"/>
        <v>5.4414504423894193E-2</v>
      </c>
      <c r="F179" s="36">
        <f t="shared" si="88"/>
        <v>6.88747805047943E-2</v>
      </c>
      <c r="G179" s="36">
        <f t="shared" si="89"/>
        <v>7.5391034825569928E-2</v>
      </c>
      <c r="H179" s="36">
        <f t="shared" si="90"/>
        <v>8.915633270591225E-2</v>
      </c>
      <c r="I179" s="36">
        <f t="shared" si="91"/>
        <v>9.9169893332942252E-2</v>
      </c>
      <c r="J179" s="36">
        <f t="shared" si="92"/>
        <v>0.10067511104403147</v>
      </c>
      <c r="K179" s="36">
        <f t="shared" si="93"/>
        <v>0.11083648385533336</v>
      </c>
      <c r="L179" s="36">
        <f t="shared" si="94"/>
        <v>0.12360835331906907</v>
      </c>
      <c r="M179" s="36">
        <f t="shared" si="95"/>
        <v>0.13809478417720192</v>
      </c>
      <c r="N179" s="36">
        <f t="shared" si="96"/>
        <v>1.0000000000000002</v>
      </c>
      <c r="P179" s="141" t="s">
        <v>21</v>
      </c>
      <c r="Q179" s="142">
        <f t="shared" ref="Q179:S179" si="132">Q$194*Q218/Q$233</f>
        <v>635.93375949892948</v>
      </c>
      <c r="R179" s="142">
        <f t="shared" si="132"/>
        <v>659.599767045764</v>
      </c>
      <c r="S179" s="142">
        <f t="shared" si="132"/>
        <v>723.19980887693623</v>
      </c>
      <c r="T179" s="142">
        <f t="shared" ref="T179:AB179" si="133">T$194*T218/T$233</f>
        <v>785.87336175026246</v>
      </c>
      <c r="U179" s="142">
        <f t="shared" si="133"/>
        <v>994.71374164249949</v>
      </c>
      <c r="V179" s="142">
        <f t="shared" si="133"/>
        <v>1088.8237724753619</v>
      </c>
      <c r="W179" s="142">
        <f t="shared" si="133"/>
        <v>1287.6270333935693</v>
      </c>
      <c r="X179" s="142">
        <f t="shared" si="133"/>
        <v>1432.246388772621</v>
      </c>
      <c r="Y179" s="142">
        <f t="shared" si="133"/>
        <v>1453.9852709935217</v>
      </c>
      <c r="Z179" s="142">
        <f t="shared" si="133"/>
        <v>1600.7393817910274</v>
      </c>
      <c r="AA179" s="142">
        <f t="shared" si="133"/>
        <v>1785.1952010173086</v>
      </c>
      <c r="AB179" s="142">
        <f t="shared" si="133"/>
        <v>1994.4133173775579</v>
      </c>
      <c r="AC179" s="142">
        <f t="shared" si="99"/>
        <v>14442.350804635356</v>
      </c>
    </row>
    <row r="180" spans="1:29" x14ac:dyDescent="0.2">
      <c r="A180" s="35" t="s">
        <v>22</v>
      </c>
      <c r="B180" s="36">
        <f t="shared" si="84"/>
        <v>4.1281045702123494E-2</v>
      </c>
      <c r="C180" s="36">
        <f t="shared" si="85"/>
        <v>4.4319919957942946E-2</v>
      </c>
      <c r="D180" s="36">
        <f t="shared" si="86"/>
        <v>4.407909641370418E-2</v>
      </c>
      <c r="E180" s="36">
        <f t="shared" si="87"/>
        <v>5.2826906504773043E-2</v>
      </c>
      <c r="F180" s="36">
        <f t="shared" si="88"/>
        <v>6.4281478381988527E-2</v>
      </c>
      <c r="G180" s="36">
        <f t="shared" si="89"/>
        <v>7.1035994541414932E-2</v>
      </c>
      <c r="H180" s="36">
        <f t="shared" si="90"/>
        <v>7.9254372192300568E-2</v>
      </c>
      <c r="I180" s="36">
        <f t="shared" si="91"/>
        <v>9.7089079895966712E-2</v>
      </c>
      <c r="J180" s="36">
        <f t="shared" si="92"/>
        <v>0.10552204468026388</v>
      </c>
      <c r="K180" s="36">
        <f t="shared" si="93"/>
        <v>0.11665043225247776</v>
      </c>
      <c r="L180" s="36">
        <f t="shared" si="94"/>
        <v>0.13853386766050804</v>
      </c>
      <c r="M180" s="36">
        <f t="shared" si="95"/>
        <v>0.14512576181653578</v>
      </c>
      <c r="N180" s="36">
        <f t="shared" si="96"/>
        <v>0.99999999999999989</v>
      </c>
      <c r="P180" s="141" t="s">
        <v>22</v>
      </c>
      <c r="Q180" s="142">
        <f t="shared" ref="Q180:S180" si="134">Q$194*Q219/Q$233</f>
        <v>592.77571677759056</v>
      </c>
      <c r="R180" s="142">
        <f t="shared" si="134"/>
        <v>636.41247148067407</v>
      </c>
      <c r="S180" s="142">
        <f t="shared" si="134"/>
        <v>632.95436264101079</v>
      </c>
      <c r="T180" s="142">
        <f t="shared" ref="T180:AB180" si="135">T$194*T219/T$233</f>
        <v>758.56865629008962</v>
      </c>
      <c r="U180" s="142">
        <f t="shared" si="135"/>
        <v>923.05073128141089</v>
      </c>
      <c r="V180" s="142">
        <f t="shared" si="135"/>
        <v>1020.042294595512</v>
      </c>
      <c r="W180" s="142">
        <f t="shared" si="135"/>
        <v>1138.0541961811848</v>
      </c>
      <c r="X180" s="142">
        <f t="shared" si="135"/>
        <v>1394.1519151887169</v>
      </c>
      <c r="Y180" s="142">
        <f t="shared" si="135"/>
        <v>1515.2451835289323</v>
      </c>
      <c r="Z180" s="142">
        <f t="shared" si="135"/>
        <v>1675.0434107177018</v>
      </c>
      <c r="AA180" s="142">
        <f t="shared" si="135"/>
        <v>1989.2788882575546</v>
      </c>
      <c r="AB180" s="142">
        <f t="shared" si="135"/>
        <v>2083.9352787825733</v>
      </c>
      <c r="AC180" s="142">
        <f t="shared" si="99"/>
        <v>14359.513105722954</v>
      </c>
    </row>
    <row r="181" spans="1:29" x14ac:dyDescent="0.2">
      <c r="A181" s="35" t="s">
        <v>23</v>
      </c>
      <c r="B181" s="36">
        <f t="shared" si="84"/>
        <v>4.357021099552362E-2</v>
      </c>
      <c r="C181" s="36">
        <f t="shared" si="85"/>
        <v>4.8690187801905704E-2</v>
      </c>
      <c r="D181" s="36">
        <f t="shared" si="86"/>
        <v>6.4197623708974041E-2</v>
      </c>
      <c r="E181" s="36">
        <f t="shared" si="87"/>
        <v>6.2337612075981062E-2</v>
      </c>
      <c r="F181" s="36">
        <f t="shared" si="88"/>
        <v>7.1119723342065039E-2</v>
      </c>
      <c r="G181" s="36">
        <f t="shared" si="89"/>
        <v>8.3561735414809921E-2</v>
      </c>
      <c r="H181" s="36">
        <f t="shared" si="90"/>
        <v>9.1718126336888417E-2</v>
      </c>
      <c r="I181" s="36">
        <f t="shared" si="91"/>
        <v>9.3044234808524265E-2</v>
      </c>
      <c r="J181" s="36">
        <f t="shared" si="92"/>
        <v>0.10824123822996785</v>
      </c>
      <c r="K181" s="36">
        <f t="shared" si="93"/>
        <v>0.10208393086053669</v>
      </c>
      <c r="L181" s="36">
        <f t="shared" si="94"/>
        <v>0.11979367686013977</v>
      </c>
      <c r="M181" s="36">
        <f t="shared" si="95"/>
        <v>0.11164169956468357</v>
      </c>
      <c r="N181" s="36">
        <f t="shared" si="96"/>
        <v>1</v>
      </c>
      <c r="P181" s="141" t="s">
        <v>23</v>
      </c>
      <c r="Q181" s="142">
        <f t="shared" ref="Q181:S181" si="136">Q$194*Q220/Q$233</f>
        <v>742.53412502063668</v>
      </c>
      <c r="R181" s="142">
        <f t="shared" si="136"/>
        <v>829.79001410603644</v>
      </c>
      <c r="S181" s="142">
        <f t="shared" si="136"/>
        <v>1094.0715057369034</v>
      </c>
      <c r="T181" s="142">
        <f t="shared" ref="T181:AB181" si="137">T$194*T220/T$233</f>
        <v>1062.3727354331622</v>
      </c>
      <c r="U181" s="142">
        <f t="shared" si="137"/>
        <v>1212.0396100201481</v>
      </c>
      <c r="V181" s="142">
        <f t="shared" si="137"/>
        <v>1424.0794036507316</v>
      </c>
      <c r="W181" s="142">
        <f t="shared" si="137"/>
        <v>1563.0826000610969</v>
      </c>
      <c r="X181" s="142">
        <f t="shared" si="137"/>
        <v>1585.6824629300129</v>
      </c>
      <c r="Y181" s="142">
        <f t="shared" si="137"/>
        <v>1844.6734886938445</v>
      </c>
      <c r="Z181" s="142">
        <f t="shared" si="137"/>
        <v>1739.7391600417889</v>
      </c>
      <c r="AA181" s="142">
        <f t="shared" si="137"/>
        <v>2041.5529555155822</v>
      </c>
      <c r="AB181" s="142">
        <f t="shared" si="137"/>
        <v>1902.6249772027952</v>
      </c>
      <c r="AC181" s="142">
        <f t="shared" si="99"/>
        <v>17042.24303841274</v>
      </c>
    </row>
    <row r="182" spans="1:29" x14ac:dyDescent="0.2">
      <c r="A182" s="35" t="s">
        <v>24</v>
      </c>
      <c r="B182" s="36">
        <f t="shared" si="84"/>
        <v>3.5477634671771223E-2</v>
      </c>
      <c r="C182" s="36">
        <f t="shared" si="85"/>
        <v>3.9277049732252732E-2</v>
      </c>
      <c r="D182" s="36">
        <f t="shared" si="86"/>
        <v>4.5967807047650945E-2</v>
      </c>
      <c r="E182" s="36">
        <f t="shared" si="87"/>
        <v>5.3566632843022842E-2</v>
      </c>
      <c r="F182" s="36">
        <f t="shared" si="88"/>
        <v>7.0618831378010588E-2</v>
      </c>
      <c r="G182" s="36">
        <f t="shared" si="89"/>
        <v>7.7508585874568284E-2</v>
      </c>
      <c r="H182" s="36">
        <f t="shared" si="90"/>
        <v>8.1695789497246041E-2</v>
      </c>
      <c r="I182" s="36">
        <f t="shared" si="91"/>
        <v>9.6414157297011277E-2</v>
      </c>
      <c r="J182" s="36">
        <f t="shared" si="92"/>
        <v>0.10359668226300731</v>
      </c>
      <c r="K182" s="36">
        <f t="shared" si="93"/>
        <v>0.12169253139483156</v>
      </c>
      <c r="L182" s="36">
        <f t="shared" si="94"/>
        <v>0.12452302215547054</v>
      </c>
      <c r="M182" s="36">
        <f t="shared" si="95"/>
        <v>0.14966127584515676</v>
      </c>
      <c r="N182" s="36">
        <f t="shared" si="96"/>
        <v>1</v>
      </c>
      <c r="P182" s="141" t="s">
        <v>24</v>
      </c>
      <c r="Q182" s="142">
        <f t="shared" ref="Q182:S182" si="138">Q$194*Q221/Q$233</f>
        <v>430.06989571814267</v>
      </c>
      <c r="R182" s="142">
        <f t="shared" si="138"/>
        <v>476.12747689480926</v>
      </c>
      <c r="S182" s="142">
        <f t="shared" si="138"/>
        <v>557.23472453210081</v>
      </c>
      <c r="T182" s="142">
        <f t="shared" ref="T182:AB182" si="139">T$194*T221/T$233</f>
        <v>649.34983444939814</v>
      </c>
      <c r="U182" s="142">
        <f t="shared" si="139"/>
        <v>856.06139550908915</v>
      </c>
      <c r="V182" s="142">
        <f t="shared" si="139"/>
        <v>939.58094311342325</v>
      </c>
      <c r="W182" s="142">
        <f t="shared" si="139"/>
        <v>990.33940663603516</v>
      </c>
      <c r="X182" s="142">
        <f t="shared" si="139"/>
        <v>1168.7596131506168</v>
      </c>
      <c r="Y182" s="142">
        <f t="shared" si="139"/>
        <v>1255.828206975918</v>
      </c>
      <c r="Z182" s="142">
        <f t="shared" si="139"/>
        <v>1475.1911949838882</v>
      </c>
      <c r="AA182" s="142">
        <f t="shared" si="139"/>
        <v>1509.5032024646957</v>
      </c>
      <c r="AB182" s="142">
        <f t="shared" si="139"/>
        <v>1814.2362051826535</v>
      </c>
      <c r="AC182" s="142">
        <f t="shared" si="99"/>
        <v>12122.282099610769</v>
      </c>
    </row>
    <row r="183" spans="1:29" x14ac:dyDescent="0.2">
      <c r="A183" s="35" t="s">
        <v>25</v>
      </c>
      <c r="B183" s="36">
        <f t="shared" si="84"/>
        <v>4.1732639141814111E-2</v>
      </c>
      <c r="C183" s="36">
        <f t="shared" si="85"/>
        <v>4.6686828234824986E-2</v>
      </c>
      <c r="D183" s="36">
        <f t="shared" si="86"/>
        <v>5.7556182519773305E-2</v>
      </c>
      <c r="E183" s="36">
        <f t="shared" si="87"/>
        <v>6.5706556416073189E-2</v>
      </c>
      <c r="F183" s="36">
        <f t="shared" si="88"/>
        <v>7.6464287039768056E-2</v>
      </c>
      <c r="G183" s="36">
        <f t="shared" si="89"/>
        <v>8.4284138935790912E-2</v>
      </c>
      <c r="H183" s="36">
        <f t="shared" si="90"/>
        <v>8.7086760177282535E-2</v>
      </c>
      <c r="I183" s="36">
        <f t="shared" si="91"/>
        <v>9.2172178674943692E-2</v>
      </c>
      <c r="J183" s="36">
        <f t="shared" si="92"/>
        <v>9.8137619949304145E-2</v>
      </c>
      <c r="K183" s="36">
        <f t="shared" si="93"/>
        <v>0.1108814542418889</v>
      </c>
      <c r="L183" s="36">
        <f t="shared" si="94"/>
        <v>0.11930776496971096</v>
      </c>
      <c r="M183" s="36">
        <f t="shared" si="95"/>
        <v>0.11998358969882522</v>
      </c>
      <c r="N183" s="36">
        <f t="shared" si="96"/>
        <v>1</v>
      </c>
      <c r="P183" s="141" t="s">
        <v>25</v>
      </c>
      <c r="Q183" s="142">
        <f t="shared" ref="Q183:S183" si="140">Q$194*Q222/Q$233</f>
        <v>867.90823912612632</v>
      </c>
      <c r="R183" s="142">
        <f t="shared" si="140"/>
        <v>970.9398618663414</v>
      </c>
      <c r="S183" s="142">
        <f t="shared" si="140"/>
        <v>1196.9884016155445</v>
      </c>
      <c r="T183" s="142">
        <f t="shared" ref="T183:AB183" si="141">T$194*T222/T$233</f>
        <v>1366.4906617654324</v>
      </c>
      <c r="U183" s="142">
        <f t="shared" si="141"/>
        <v>1590.2177788278486</v>
      </c>
      <c r="V183" s="142">
        <f t="shared" si="141"/>
        <v>1752.8462161581908</v>
      </c>
      <c r="W183" s="142">
        <f t="shared" si="141"/>
        <v>1811.1319636369142</v>
      </c>
      <c r="X183" s="142">
        <f t="shared" si="141"/>
        <v>1916.8927471456245</v>
      </c>
      <c r="Y183" s="142">
        <f t="shared" si="141"/>
        <v>2040.9552492664868</v>
      </c>
      <c r="Z183" s="142">
        <f t="shared" si="141"/>
        <v>2305.9871046209282</v>
      </c>
      <c r="AA183" s="142">
        <f t="shared" si="141"/>
        <v>2481.2279869735157</v>
      </c>
      <c r="AB183" s="142">
        <f t="shared" si="141"/>
        <v>2495.2830254916944</v>
      </c>
      <c r="AC183" s="142">
        <f t="shared" si="99"/>
        <v>20796.869236494647</v>
      </c>
    </row>
    <row r="184" spans="1:29" x14ac:dyDescent="0.2">
      <c r="A184" s="35" t="s">
        <v>26</v>
      </c>
      <c r="B184" s="36">
        <f t="shared" si="84"/>
        <v>4.5206994532291767E-2</v>
      </c>
      <c r="C184" s="36">
        <f t="shared" si="85"/>
        <v>4.8261066550925269E-2</v>
      </c>
      <c r="D184" s="36">
        <f t="shared" si="86"/>
        <v>6.1067968659317851E-2</v>
      </c>
      <c r="E184" s="36">
        <f t="shared" si="87"/>
        <v>6.5425562494796849E-2</v>
      </c>
      <c r="F184" s="36">
        <f t="shared" si="88"/>
        <v>6.8436014681347176E-2</v>
      </c>
      <c r="G184" s="36">
        <f t="shared" si="89"/>
        <v>8.0565522446759311E-2</v>
      </c>
      <c r="H184" s="36">
        <f t="shared" si="90"/>
        <v>8.9802778334537856E-2</v>
      </c>
      <c r="I184" s="36">
        <f t="shared" si="91"/>
        <v>0.10010338586056698</v>
      </c>
      <c r="J184" s="36">
        <f t="shared" si="92"/>
        <v>0.10390437152728323</v>
      </c>
      <c r="K184" s="36">
        <f t="shared" si="93"/>
        <v>0.10938121518370864</v>
      </c>
      <c r="L184" s="36">
        <f t="shared" si="94"/>
        <v>0.11464270076342395</v>
      </c>
      <c r="M184" s="36">
        <f t="shared" si="95"/>
        <v>0.11320241896504124</v>
      </c>
      <c r="N184" s="36">
        <f t="shared" si="96"/>
        <v>1.0000000000000002</v>
      </c>
      <c r="P184" s="141" t="s">
        <v>26</v>
      </c>
      <c r="Q184" s="142">
        <f t="shared" ref="Q184:S184" si="142">Q$194*Q223/Q$233</f>
        <v>657.08120043238557</v>
      </c>
      <c r="R184" s="142">
        <f t="shared" si="142"/>
        <v>701.47197068757703</v>
      </c>
      <c r="S184" s="142">
        <f t="shared" si="142"/>
        <v>887.61959448485493</v>
      </c>
      <c r="T184" s="142">
        <f t="shared" ref="T184:AB184" si="143">T$194*T223/T$233</f>
        <v>950.95698326808906</v>
      </c>
      <c r="U184" s="142">
        <f t="shared" si="143"/>
        <v>994.71374164249949</v>
      </c>
      <c r="V184" s="142">
        <f t="shared" si="143"/>
        <v>1171.0154756022268</v>
      </c>
      <c r="W184" s="142">
        <f t="shared" si="143"/>
        <v>1305.2784862322978</v>
      </c>
      <c r="X184" s="142">
        <f t="shared" si="143"/>
        <v>1454.997254940786</v>
      </c>
      <c r="Y184" s="142">
        <f t="shared" si="143"/>
        <v>1510.2443743423682</v>
      </c>
      <c r="Z184" s="142">
        <f t="shared" si="143"/>
        <v>1589.8499982414287</v>
      </c>
      <c r="AA184" s="142">
        <f t="shared" si="143"/>
        <v>1666.3254042387794</v>
      </c>
      <c r="AB184" s="142">
        <f t="shared" si="143"/>
        <v>1645.3909868364854</v>
      </c>
      <c r="AC184" s="142">
        <f t="shared" si="99"/>
        <v>14534.945470949777</v>
      </c>
    </row>
    <row r="185" spans="1:29" x14ac:dyDescent="0.2">
      <c r="A185" s="35" t="s">
        <v>27</v>
      </c>
      <c r="B185" s="36">
        <f t="shared" si="84"/>
        <v>4.1379556763303044E-2</v>
      </c>
      <c r="C185" s="36">
        <f t="shared" si="85"/>
        <v>4.4226109360139161E-2</v>
      </c>
      <c r="D185" s="36">
        <f t="shared" si="86"/>
        <v>5.9282467480592071E-2</v>
      </c>
      <c r="E185" s="36">
        <f t="shared" si="87"/>
        <v>6.7788803861983632E-2</v>
      </c>
      <c r="F185" s="36">
        <f t="shared" si="88"/>
        <v>6.9730956667018978E-2</v>
      </c>
      <c r="G185" s="36">
        <f t="shared" si="89"/>
        <v>7.933383161203568E-2</v>
      </c>
      <c r="H185" s="36">
        <f t="shared" si="90"/>
        <v>8.8754641772581716E-2</v>
      </c>
      <c r="I185" s="36">
        <f t="shared" si="91"/>
        <v>9.7304492003272181E-2</v>
      </c>
      <c r="J185" s="36">
        <f t="shared" si="92"/>
        <v>0.1016391594881992</v>
      </c>
      <c r="K185" s="36">
        <f t="shared" si="93"/>
        <v>0.11453718874211455</v>
      </c>
      <c r="L185" s="36">
        <f t="shared" si="94"/>
        <v>0.11286321041988198</v>
      </c>
      <c r="M185" s="36">
        <f t="shared" si="95"/>
        <v>0.12315958182887803</v>
      </c>
      <c r="N185" s="36">
        <f t="shared" si="96"/>
        <v>1.0000000000000004</v>
      </c>
      <c r="P185" s="141" t="s">
        <v>27</v>
      </c>
      <c r="Q185" s="142">
        <f t="shared" ref="Q185:S185" si="144">Q$194*Q224/Q$233</f>
        <v>722.24984494160731</v>
      </c>
      <c r="R185" s="142">
        <f t="shared" si="144"/>
        <v>771.93433488052051</v>
      </c>
      <c r="S185" s="142">
        <f t="shared" si="144"/>
        <v>1034.7320342393086</v>
      </c>
      <c r="T185" s="142">
        <f t="shared" ref="T185:AB185" si="145">T$194*T224/T$233</f>
        <v>1183.203903274157</v>
      </c>
      <c r="U185" s="142">
        <f t="shared" si="145"/>
        <v>1217.1027574913119</v>
      </c>
      <c r="V185" s="142">
        <f t="shared" si="145"/>
        <v>1384.7139037320753</v>
      </c>
      <c r="W185" s="142">
        <f t="shared" si="145"/>
        <v>1549.1472425568375</v>
      </c>
      <c r="X185" s="142">
        <f t="shared" si="145"/>
        <v>1698.378613949063</v>
      </c>
      <c r="Y185" s="142">
        <f t="shared" si="145"/>
        <v>1774.037058933626</v>
      </c>
      <c r="Z185" s="142">
        <f t="shared" si="145"/>
        <v>1999.1627093116433</v>
      </c>
      <c r="AA185" s="142">
        <f t="shared" si="145"/>
        <v>1969.9446442032151</v>
      </c>
      <c r="AB185" s="142">
        <f t="shared" si="145"/>
        <v>2149.6602631052428</v>
      </c>
      <c r="AC185" s="142">
        <f t="shared" si="99"/>
        <v>17454.267310618605</v>
      </c>
    </row>
    <row r="186" spans="1:29" x14ac:dyDescent="0.2">
      <c r="A186" s="35" t="s">
        <v>28</v>
      </c>
      <c r="B186" s="36">
        <f t="shared" si="84"/>
        <v>4.10449044079551E-2</v>
      </c>
      <c r="C186" s="36">
        <f t="shared" si="85"/>
        <v>4.3109037791815678E-2</v>
      </c>
      <c r="D186" s="36">
        <f t="shared" si="86"/>
        <v>5.9196838621661703E-2</v>
      </c>
      <c r="E186" s="36">
        <f t="shared" si="87"/>
        <v>6.6059752762500978E-2</v>
      </c>
      <c r="F186" s="36">
        <f t="shared" si="88"/>
        <v>6.8067096511445727E-2</v>
      </c>
      <c r="G186" s="36">
        <f t="shared" si="89"/>
        <v>7.6984104245830659E-2</v>
      </c>
      <c r="H186" s="36">
        <f t="shared" si="90"/>
        <v>9.2125191432985171E-2</v>
      </c>
      <c r="I186" s="36">
        <f t="shared" si="91"/>
        <v>9.6857381498528808E-2</v>
      </c>
      <c r="J186" s="36">
        <f t="shared" si="92"/>
        <v>0.10292367177923906</v>
      </c>
      <c r="K186" s="36">
        <f t="shared" si="93"/>
        <v>0.11783049209876667</v>
      </c>
      <c r="L186" s="36">
        <f t="shared" si="94"/>
        <v>0.12041391097925244</v>
      </c>
      <c r="M186" s="36">
        <f t="shared" si="95"/>
        <v>0.11538761787001808</v>
      </c>
      <c r="N186" s="36">
        <f t="shared" si="96"/>
        <v>1.0000000000000002</v>
      </c>
      <c r="P186" s="141" t="s">
        <v>28</v>
      </c>
      <c r="Q186" s="142">
        <f t="shared" ref="Q186:S186" si="146">Q$194*Q225/Q$233</f>
        <v>925.09264573190046</v>
      </c>
      <c r="R186" s="142">
        <f t="shared" si="146"/>
        <v>971.61521998959643</v>
      </c>
      <c r="S186" s="142">
        <f t="shared" si="146"/>
        <v>1334.2109294537324</v>
      </c>
      <c r="T186" s="142">
        <f t="shared" ref="T186:AB186" si="147">T$194*T225/T$233</f>
        <v>1488.8910655524141</v>
      </c>
      <c r="U186" s="142">
        <f t="shared" si="147"/>
        <v>1534.1336837626488</v>
      </c>
      <c r="V186" s="142">
        <f t="shared" si="147"/>
        <v>1735.1101117992357</v>
      </c>
      <c r="W186" s="142">
        <f t="shared" si="147"/>
        <v>2076.3682681346518</v>
      </c>
      <c r="X186" s="142">
        <f t="shared" si="147"/>
        <v>2183.0249723220663</v>
      </c>
      <c r="Y186" s="142">
        <f t="shared" si="147"/>
        <v>2319.750361417437</v>
      </c>
      <c r="Z186" s="142">
        <f t="shared" si="147"/>
        <v>2655.728482155102</v>
      </c>
      <c r="AA186" s="142">
        <f t="shared" si="147"/>
        <v>2713.9549987387081</v>
      </c>
      <c r="AB186" s="142">
        <f t="shared" si="147"/>
        <v>2600.6696382849404</v>
      </c>
      <c r="AC186" s="142">
        <f t="shared" si="99"/>
        <v>22538.550377342432</v>
      </c>
    </row>
    <row r="187" spans="1:29" x14ac:dyDescent="0.2">
      <c r="A187" s="35" t="s">
        <v>29</v>
      </c>
      <c r="B187" s="36">
        <f t="shared" si="84"/>
        <v>4.0657865867815675E-2</v>
      </c>
      <c r="C187" s="36">
        <f t="shared" si="85"/>
        <v>4.7329329839452129E-2</v>
      </c>
      <c r="D187" s="36">
        <f t="shared" si="86"/>
        <v>5.8825117039612781E-2</v>
      </c>
      <c r="E187" s="36">
        <f t="shared" si="87"/>
        <v>6.2558357930235176E-2</v>
      </c>
      <c r="F187" s="36">
        <f t="shared" si="88"/>
        <v>6.9185005811434788E-2</v>
      </c>
      <c r="G187" s="36">
        <f t="shared" si="89"/>
        <v>7.6754776474086739E-2</v>
      </c>
      <c r="H187" s="36">
        <f t="shared" si="90"/>
        <v>8.825380340683682E-2</v>
      </c>
      <c r="I187" s="36">
        <f t="shared" si="91"/>
        <v>9.4167812502315276E-2</v>
      </c>
      <c r="J187" s="36">
        <f t="shared" si="92"/>
        <v>0.1142164961106422</v>
      </c>
      <c r="K187" s="36">
        <f t="shared" si="93"/>
        <v>0.11119203739671285</v>
      </c>
      <c r="L187" s="36">
        <f t="shared" si="94"/>
        <v>0.12228812700218082</v>
      </c>
      <c r="M187" s="36">
        <f t="shared" si="95"/>
        <v>0.11457127061867468</v>
      </c>
      <c r="N187" s="36">
        <f t="shared" si="96"/>
        <v>1</v>
      </c>
      <c r="P187" s="141" t="s">
        <v>29</v>
      </c>
      <c r="Q187" s="142">
        <f t="shared" ref="Q187:S187" si="148">Q$194*Q226/Q$233</f>
        <v>592.34413635037708</v>
      </c>
      <c r="R187" s="142">
        <f t="shared" si="148"/>
        <v>689.5406438434045</v>
      </c>
      <c r="S187" s="142">
        <f t="shared" si="148"/>
        <v>857.02267949390773</v>
      </c>
      <c r="T187" s="142">
        <f t="shared" ref="T187:AB187" si="149">T$194*T226/T$233</f>
        <v>911.41223742921807</v>
      </c>
      <c r="U187" s="142">
        <f t="shared" si="149"/>
        <v>1007.9558196440048</v>
      </c>
      <c r="V187" s="142">
        <f t="shared" si="149"/>
        <v>1118.2397504365556</v>
      </c>
      <c r="W187" s="142">
        <f t="shared" si="149"/>
        <v>1285.7689857263347</v>
      </c>
      <c r="X187" s="142">
        <f t="shared" si="149"/>
        <v>1371.9301389314394</v>
      </c>
      <c r="Y187" s="142">
        <f t="shared" si="149"/>
        <v>1664.0192568292152</v>
      </c>
      <c r="Z187" s="142">
        <f t="shared" si="149"/>
        <v>1619.9559409962019</v>
      </c>
      <c r="AA187" s="142">
        <f t="shared" si="149"/>
        <v>1781.6147854516903</v>
      </c>
      <c r="AB187" s="142">
        <f t="shared" si="149"/>
        <v>1669.1879639188312</v>
      </c>
      <c r="AC187" s="142">
        <f t="shared" si="99"/>
        <v>14568.992339051181</v>
      </c>
    </row>
    <row r="188" spans="1:29" x14ac:dyDescent="0.2">
      <c r="A188" s="35" t="s">
        <v>30</v>
      </c>
      <c r="B188" s="36">
        <f t="shared" si="84"/>
        <v>3.441393526555004E-2</v>
      </c>
      <c r="C188" s="36">
        <f t="shared" si="85"/>
        <v>3.8177199609160127E-2</v>
      </c>
      <c r="D188" s="36">
        <f t="shared" si="86"/>
        <v>4.4577770616262072E-2</v>
      </c>
      <c r="E188" s="36">
        <f t="shared" si="87"/>
        <v>5.2150016495894638E-2</v>
      </c>
      <c r="F188" s="36">
        <f t="shared" si="88"/>
        <v>6.5736892844000416E-2</v>
      </c>
      <c r="G188" s="36">
        <f t="shared" si="89"/>
        <v>7.8057459147148206E-2</v>
      </c>
      <c r="H188" s="36">
        <f t="shared" si="90"/>
        <v>8.3966976199316701E-2</v>
      </c>
      <c r="I188" s="36">
        <f t="shared" si="91"/>
        <v>9.3999179262833646E-2</v>
      </c>
      <c r="J188" s="36">
        <f t="shared" si="92"/>
        <v>0.11199278821670039</v>
      </c>
      <c r="K188" s="36">
        <f t="shared" si="93"/>
        <v>0.11948841580557416</v>
      </c>
      <c r="L188" s="36">
        <f t="shared" si="94"/>
        <v>0.13047596547454429</v>
      </c>
      <c r="M188" s="36">
        <f t="shared" si="95"/>
        <v>0.14696340106301536</v>
      </c>
      <c r="N188" s="36">
        <f t="shared" si="96"/>
        <v>1</v>
      </c>
      <c r="P188" s="141" t="s">
        <v>30</v>
      </c>
      <c r="Q188" s="142">
        <f t="shared" ref="Q188:S188" si="150">Q$194*Q227/Q$233</f>
        <v>643.48641697516382</v>
      </c>
      <c r="R188" s="142">
        <f t="shared" si="150"/>
        <v>713.85353628058635</v>
      </c>
      <c r="S188" s="142">
        <f t="shared" si="150"/>
        <v>833.53413869277654</v>
      </c>
      <c r="T188" s="142">
        <f t="shared" ref="T188:AB188" si="151">T$194*T227/T$233</f>
        <v>975.12321683628807</v>
      </c>
      <c r="U188" s="142">
        <f t="shared" si="151"/>
        <v>1229.1764168456257</v>
      </c>
      <c r="V188" s="142">
        <f t="shared" si="151"/>
        <v>1459.5516123686418</v>
      </c>
      <c r="W188" s="142">
        <f t="shared" si="151"/>
        <v>1570.0502788132264</v>
      </c>
      <c r="X188" s="142">
        <f t="shared" si="151"/>
        <v>1757.6366839684695</v>
      </c>
      <c r="Y188" s="142">
        <f t="shared" si="151"/>
        <v>2094.0888468737303</v>
      </c>
      <c r="Z188" s="142">
        <f t="shared" si="151"/>
        <v>2234.2452835882768</v>
      </c>
      <c r="AA188" s="142">
        <f t="shared" si="151"/>
        <v>2439.6951664123426</v>
      </c>
      <c r="AB188" s="142">
        <f t="shared" si="151"/>
        <v>2747.98425831851</v>
      </c>
      <c r="AC188" s="142">
        <f t="shared" si="99"/>
        <v>18698.425855973637</v>
      </c>
    </row>
    <row r="189" spans="1:29" x14ac:dyDescent="0.2">
      <c r="A189" s="35" t="s">
        <v>31</v>
      </c>
      <c r="B189" s="36">
        <f t="shared" si="84"/>
        <v>4.4295453456756409E-2</v>
      </c>
      <c r="C189" s="36">
        <f t="shared" si="85"/>
        <v>4.6797194030785305E-2</v>
      </c>
      <c r="D189" s="36">
        <f t="shared" si="86"/>
        <v>6.1718847448082738E-2</v>
      </c>
      <c r="E189" s="36">
        <f t="shared" si="87"/>
        <v>6.524168720188861E-2</v>
      </c>
      <c r="F189" s="36">
        <f t="shared" si="88"/>
        <v>7.2211731741355895E-2</v>
      </c>
      <c r="G189" s="36">
        <f t="shared" si="89"/>
        <v>8.6426146396842249E-2</v>
      </c>
      <c r="H189" s="36">
        <f t="shared" si="90"/>
        <v>9.0633341288272759E-2</v>
      </c>
      <c r="I189" s="36">
        <f t="shared" si="91"/>
        <v>9.267714077678274E-2</v>
      </c>
      <c r="J189" s="36">
        <f t="shared" si="92"/>
        <v>0.1005621697375368</v>
      </c>
      <c r="K189" s="36">
        <f t="shared" si="93"/>
        <v>0.10039964139897599</v>
      </c>
      <c r="L189" s="36">
        <f t="shared" si="94"/>
        <v>0.10786207081805001</v>
      </c>
      <c r="M189" s="36">
        <f t="shared" si="95"/>
        <v>0.13117457570467048</v>
      </c>
      <c r="N189" s="36">
        <f t="shared" si="96"/>
        <v>1</v>
      </c>
      <c r="P189" s="141" t="s">
        <v>31</v>
      </c>
      <c r="Q189" s="142">
        <f t="shared" ref="Q189:S189" si="152">Q$194*Q228/Q$233</f>
        <v>492.86484787769086</v>
      </c>
      <c r="R189" s="142">
        <f t="shared" si="152"/>
        <v>520.70111302964244</v>
      </c>
      <c r="S189" s="142">
        <f t="shared" si="152"/>
        <v>686.73075868570606</v>
      </c>
      <c r="T189" s="142">
        <f t="shared" ref="T189:AB189" si="153">T$194*T228/T$233</f>
        <v>725.92854861356102</v>
      </c>
      <c r="U189" s="142">
        <f t="shared" si="153"/>
        <v>803.48255638546448</v>
      </c>
      <c r="V189" s="142">
        <f t="shared" si="153"/>
        <v>961.6429265843185</v>
      </c>
      <c r="W189" s="142">
        <f t="shared" si="153"/>
        <v>1008.4553713915724</v>
      </c>
      <c r="X189" s="142">
        <f t="shared" si="153"/>
        <v>1031.1962363198516</v>
      </c>
      <c r="Y189" s="142">
        <f t="shared" si="153"/>
        <v>1118.9310554937247</v>
      </c>
      <c r="Z189" s="142">
        <f t="shared" si="153"/>
        <v>1117.1226417941384</v>
      </c>
      <c r="AA189" s="142">
        <f t="shared" si="153"/>
        <v>1200.1552975952704</v>
      </c>
      <c r="AB189" s="142">
        <f t="shared" si="153"/>
        <v>1459.5479277172126</v>
      </c>
      <c r="AC189" s="142">
        <f t="shared" si="99"/>
        <v>11126.759281488154</v>
      </c>
    </row>
    <row r="190" spans="1:29" x14ac:dyDescent="0.2">
      <c r="A190" s="35" t="s">
        <v>170</v>
      </c>
      <c r="B190" s="36">
        <f t="shared" si="84"/>
        <v>3.154525528354294E-2</v>
      </c>
      <c r="C190" s="36">
        <f t="shared" si="85"/>
        <v>3.408078739550853E-2</v>
      </c>
      <c r="D190" s="36">
        <f t="shared" si="86"/>
        <v>3.9549530885616399E-2</v>
      </c>
      <c r="E190" s="36">
        <f t="shared" si="87"/>
        <v>5.1119107052301709E-2</v>
      </c>
      <c r="F190" s="36">
        <f t="shared" si="88"/>
        <v>6.3733607456246233E-2</v>
      </c>
      <c r="G190" s="36">
        <f t="shared" si="89"/>
        <v>6.6066053578688E-2</v>
      </c>
      <c r="H190" s="36">
        <f t="shared" si="90"/>
        <v>7.5511796378542426E-2</v>
      </c>
      <c r="I190" s="36">
        <f t="shared" si="91"/>
        <v>9.8939699294923786E-2</v>
      </c>
      <c r="J190" s="36">
        <f t="shared" si="92"/>
        <v>0.11161649801128377</v>
      </c>
      <c r="K190" s="36">
        <f t="shared" si="93"/>
        <v>0.12226331449634535</v>
      </c>
      <c r="L190" s="36">
        <f t="shared" si="94"/>
        <v>0.14099820671454549</v>
      </c>
      <c r="M190" s="36">
        <f t="shared" si="95"/>
        <v>0.1645761434524553</v>
      </c>
      <c r="N190" s="36">
        <f t="shared" si="96"/>
        <v>1</v>
      </c>
      <c r="P190" s="141" t="s">
        <v>170</v>
      </c>
      <c r="Q190" s="142">
        <f t="shared" ref="Q190:S190" si="154">Q$194*Q229/Q$233</f>
        <v>496.96486193621803</v>
      </c>
      <c r="R190" s="142">
        <f t="shared" si="154"/>
        <v>536.90970798776357</v>
      </c>
      <c r="S190" s="142">
        <f t="shared" si="154"/>
        <v>623.06445072474503</v>
      </c>
      <c r="T190" s="142">
        <f t="shared" ref="T190:AB190" si="155">T$194*T229/T$233</f>
        <v>805.33188748050043</v>
      </c>
      <c r="U190" s="142">
        <f t="shared" si="155"/>
        <v>1004.0610908200326</v>
      </c>
      <c r="V190" s="142">
        <f t="shared" si="155"/>
        <v>1040.8065143328251</v>
      </c>
      <c r="W190" s="142">
        <f t="shared" si="155"/>
        <v>1189.6150189469447</v>
      </c>
      <c r="X190" s="142">
        <f t="shared" si="155"/>
        <v>1558.6988774747474</v>
      </c>
      <c r="Y190" s="142">
        <f t="shared" si="155"/>
        <v>1758.4095302256133</v>
      </c>
      <c r="Z190" s="142">
        <f t="shared" si="155"/>
        <v>1926.1397843319805</v>
      </c>
      <c r="AA190" s="142">
        <f t="shared" si="155"/>
        <v>2221.2898169096234</v>
      </c>
      <c r="AB190" s="142">
        <f t="shared" si="155"/>
        <v>2592.7373125908252</v>
      </c>
      <c r="AC190" s="142">
        <f t="shared" si="99"/>
        <v>15754.02885376182</v>
      </c>
    </row>
    <row r="191" spans="1:29" x14ac:dyDescent="0.2">
      <c r="A191" s="35" t="s">
        <v>33</v>
      </c>
      <c r="B191" s="36">
        <f t="shared" si="84"/>
        <v>4.2441373589973894E-2</v>
      </c>
      <c r="C191" s="36">
        <f t="shared" si="85"/>
        <v>4.5845064842670147E-2</v>
      </c>
      <c r="D191" s="36">
        <f t="shared" si="86"/>
        <v>5.288818807807457E-2</v>
      </c>
      <c r="E191" s="36">
        <f t="shared" si="87"/>
        <v>6.4096554008619147E-2</v>
      </c>
      <c r="F191" s="36">
        <f t="shared" si="88"/>
        <v>7.0871080908035802E-2</v>
      </c>
      <c r="G191" s="36">
        <f t="shared" si="89"/>
        <v>8.1145069040391746E-2</v>
      </c>
      <c r="H191" s="36">
        <f t="shared" si="90"/>
        <v>9.2888331049923029E-2</v>
      </c>
      <c r="I191" s="36">
        <f t="shared" si="91"/>
        <v>9.5047661157132493E-2</v>
      </c>
      <c r="J191" s="36">
        <f t="shared" si="92"/>
        <v>0.10479297431160986</v>
      </c>
      <c r="K191" s="36">
        <f t="shared" si="93"/>
        <v>0.10589518722388008</v>
      </c>
      <c r="L191" s="36">
        <f t="shared" si="94"/>
        <v>0.11685706790160016</v>
      </c>
      <c r="M191" s="36">
        <f t="shared" si="95"/>
        <v>0.12723144788808904</v>
      </c>
      <c r="N191" s="36">
        <f t="shared" si="96"/>
        <v>0.99999999999999989</v>
      </c>
      <c r="P191" s="141" t="s">
        <v>33</v>
      </c>
      <c r="Q191" s="142">
        <f t="shared" ref="Q191:S191" si="156">Q$194*Q230/Q$233</f>
        <v>219.24285702440187</v>
      </c>
      <c r="R191" s="142">
        <f t="shared" si="156"/>
        <v>236.8255818881037</v>
      </c>
      <c r="S191" s="142">
        <f t="shared" si="156"/>
        <v>273.20881668684257</v>
      </c>
      <c r="T191" s="142">
        <f t="shared" ref="T191:AB191" si="157">T$194*T230/T$233</f>
        <v>331.10878460324557</v>
      </c>
      <c r="U191" s="142">
        <f t="shared" si="157"/>
        <v>366.10450945338664</v>
      </c>
      <c r="V191" s="142">
        <f t="shared" si="157"/>
        <v>419.17768594701062</v>
      </c>
      <c r="W191" s="142">
        <f t="shared" si="157"/>
        <v>479.84081006333219</v>
      </c>
      <c r="X191" s="142">
        <f t="shared" si="157"/>
        <v>490.99543730365428</v>
      </c>
      <c r="Y191" s="142">
        <f t="shared" si="157"/>
        <v>541.33759444556733</v>
      </c>
      <c r="Z191" s="142">
        <f t="shared" si="157"/>
        <v>547.03138537396455</v>
      </c>
      <c r="AA191" s="142">
        <f t="shared" si="157"/>
        <v>603.65806436325352</v>
      </c>
      <c r="AB191" s="142">
        <f t="shared" si="157"/>
        <v>657.24984322669525</v>
      </c>
      <c r="AC191" s="142">
        <f t="shared" si="99"/>
        <v>5165.7813703794582</v>
      </c>
    </row>
    <row r="192" spans="1:29" x14ac:dyDescent="0.2">
      <c r="A192" s="35" t="s">
        <v>34</v>
      </c>
      <c r="B192" s="36">
        <f t="shared" si="84"/>
        <v>4.1295673122022744E-2</v>
      </c>
      <c r="C192" s="36">
        <f t="shared" si="85"/>
        <v>4.5978529190294042E-2</v>
      </c>
      <c r="D192" s="36">
        <f t="shared" si="86"/>
        <v>4.926532695105907E-2</v>
      </c>
      <c r="E192" s="36">
        <f t="shared" si="87"/>
        <v>5.1005062043341397E-2</v>
      </c>
      <c r="F192" s="36">
        <f t="shared" si="88"/>
        <v>6.4837863464092135E-2</v>
      </c>
      <c r="G192" s="36">
        <f t="shared" si="89"/>
        <v>6.3388305479514864E-2</v>
      </c>
      <c r="H192" s="36">
        <f t="shared" si="90"/>
        <v>7.03657529034077E-2</v>
      </c>
      <c r="I192" s="36">
        <f t="shared" si="91"/>
        <v>0.10521794341228596</v>
      </c>
      <c r="J192" s="36">
        <f t="shared" si="92"/>
        <v>0.10388747034131295</v>
      </c>
      <c r="K192" s="36">
        <f t="shared" si="93"/>
        <v>0.12865235071141282</v>
      </c>
      <c r="L192" s="36">
        <f t="shared" si="94"/>
        <v>0.1321748882458478</v>
      </c>
      <c r="M192" s="36">
        <f t="shared" si="95"/>
        <v>0.14393083413540839</v>
      </c>
      <c r="N192" s="36">
        <f t="shared" si="96"/>
        <v>0.99999999999999978</v>
      </c>
      <c r="P192" s="141" t="s">
        <v>34</v>
      </c>
      <c r="Q192" s="142">
        <f t="shared" ref="Q192:S192" si="158">Q$194*Q231/Q$233</f>
        <v>291.96415900985801</v>
      </c>
      <c r="R192" s="142">
        <f t="shared" si="158"/>
        <v>325.07237666009667</v>
      </c>
      <c r="S192" s="142">
        <f t="shared" si="158"/>
        <v>348.31033530098591</v>
      </c>
      <c r="T192" s="142">
        <f t="shared" ref="T192:AB192" si="159">T$194*T231/T$233</f>
        <v>360.61042038780016</v>
      </c>
      <c r="U192" s="142">
        <f t="shared" si="159"/>
        <v>458.40958258152773</v>
      </c>
      <c r="V192" s="142">
        <f t="shared" si="159"/>
        <v>448.16107599701036</v>
      </c>
      <c r="W192" s="142">
        <f t="shared" si="159"/>
        <v>497.49226290206076</v>
      </c>
      <c r="X192" s="142">
        <f t="shared" si="159"/>
        <v>743.90041470790732</v>
      </c>
      <c r="Y192" s="142">
        <f t="shared" si="159"/>
        <v>734.49384927660697</v>
      </c>
      <c r="Z192" s="142">
        <f t="shared" si="159"/>
        <v>909.58380237825497</v>
      </c>
      <c r="AA192" s="142">
        <f t="shared" si="159"/>
        <v>934.48846262638892</v>
      </c>
      <c r="AB192" s="142">
        <f t="shared" si="159"/>
        <v>1017.6040676165039</v>
      </c>
      <c r="AC192" s="142">
        <f t="shared" si="99"/>
        <v>7070.0908094450024</v>
      </c>
    </row>
    <row r="193" spans="1:59" x14ac:dyDescent="0.2">
      <c r="A193" s="35" t="s">
        <v>171</v>
      </c>
      <c r="B193" s="36">
        <f t="shared" si="84"/>
        <v>4.4193301161929897E-2</v>
      </c>
      <c r="C193" s="36">
        <f t="shared" si="85"/>
        <v>4.2102645829289423E-2</v>
      </c>
      <c r="D193" s="36">
        <f t="shared" si="86"/>
        <v>4.2114459164335247E-2</v>
      </c>
      <c r="E193" s="36">
        <f t="shared" si="87"/>
        <v>5.1869694330469833E-2</v>
      </c>
      <c r="F193" s="36">
        <f t="shared" si="88"/>
        <v>6.609039435309691E-2</v>
      </c>
      <c r="G193" s="36">
        <f t="shared" si="89"/>
        <v>7.2832877189077619E-2</v>
      </c>
      <c r="H193" s="36">
        <f t="shared" si="90"/>
        <v>8.3547594937311162E-2</v>
      </c>
      <c r="I193" s="36">
        <f t="shared" si="91"/>
        <v>9.1653712266665854E-2</v>
      </c>
      <c r="J193" s="36">
        <f t="shared" si="92"/>
        <v>0.1010444890017818</v>
      </c>
      <c r="K193" s="36">
        <f t="shared" si="93"/>
        <v>0.11656975610880753</v>
      </c>
      <c r="L193" s="36">
        <f t="shared" si="94"/>
        <v>0.13316461834248652</v>
      </c>
      <c r="M193" s="36">
        <f t="shared" si="95"/>
        <v>0.1548164573147483</v>
      </c>
      <c r="N193" s="36">
        <f t="shared" si="96"/>
        <v>1</v>
      </c>
      <c r="P193" s="141" t="s">
        <v>171</v>
      </c>
      <c r="Q193" s="142">
        <f t="shared" ref="Q193:S193" si="160">Q$194*Q232/Q$233</f>
        <v>499.77013471310505</v>
      </c>
      <c r="R193" s="142">
        <f t="shared" si="160"/>
        <v>476.12747689480926</v>
      </c>
      <c r="S193" s="142">
        <f t="shared" si="160"/>
        <v>476.26107071767467</v>
      </c>
      <c r="T193" s="142">
        <f t="shared" ref="T193:AB193" si="161">T$194*T232/T$233</f>
        <v>586.58039660992029</v>
      </c>
      <c r="U193" s="142">
        <f t="shared" si="161"/>
        <v>747.3984613202648</v>
      </c>
      <c r="V193" s="142">
        <f t="shared" si="161"/>
        <v>823.64738291342439</v>
      </c>
      <c r="W193" s="142">
        <f t="shared" si="161"/>
        <v>944.81723878878779</v>
      </c>
      <c r="X193" s="142">
        <f t="shared" si="161"/>
        <v>1036.4871354287272</v>
      </c>
      <c r="Y193" s="142">
        <f t="shared" si="161"/>
        <v>1142.6848991299044</v>
      </c>
      <c r="Z193" s="142">
        <f t="shared" si="161"/>
        <v>1318.2559614749639</v>
      </c>
      <c r="AA193" s="142">
        <f t="shared" si="161"/>
        <v>1505.9227868990774</v>
      </c>
      <c r="AB193" s="142">
        <f t="shared" si="161"/>
        <v>1750.7775996297312</v>
      </c>
      <c r="AC193" s="142">
        <f t="shared" si="99"/>
        <v>11308.730544520389</v>
      </c>
    </row>
    <row r="194" spans="1:59" x14ac:dyDescent="0.2">
      <c r="A194" s="33"/>
      <c r="B194" s="157">
        <v>4.1091695667116852E-2</v>
      </c>
      <c r="C194" s="157">
        <v>4.4467889532000211E-2</v>
      </c>
      <c r="D194" s="157">
        <v>5.4510043811987145E-2</v>
      </c>
      <c r="E194" s="157">
        <v>6.0466490686123343E-2</v>
      </c>
      <c r="F194" s="157">
        <v>6.9518598287197614E-2</v>
      </c>
      <c r="G194" s="157">
        <v>7.8208423073097305E-2</v>
      </c>
      <c r="H194" s="157">
        <v>8.689824785899701E-2</v>
      </c>
      <c r="I194" s="157">
        <v>9.5588072644896716E-2</v>
      </c>
      <c r="J194" s="157">
        <v>0.10427789743079641</v>
      </c>
      <c r="K194" s="157">
        <v>0.11296772221669611</v>
      </c>
      <c r="L194" s="157">
        <v>0.12165754700259582</v>
      </c>
      <c r="M194" s="157">
        <v>0.13034737178849551</v>
      </c>
      <c r="N194" s="136">
        <f t="shared" si="96"/>
        <v>1</v>
      </c>
      <c r="P194" s="147"/>
      <c r="Q194" s="148">
        <f>$AC$194*B194</f>
        <v>17810.676860455766</v>
      </c>
      <c r="R194" s="148">
        <f>$AC$194*C194</f>
        <v>19274.045479575831</v>
      </c>
      <c r="S194" s="148">
        <f>$AC$194*D194</f>
        <v>23626.690508211599</v>
      </c>
      <c r="T194" s="148">
        <f t="shared" ref="T194:AB194" si="162">$AC$194*E194</f>
        <v>26208.437228306375</v>
      </c>
      <c r="U194" s="148">
        <f t="shared" si="162"/>
        <v>30131.959019543308</v>
      </c>
      <c r="V194" s="148">
        <f t="shared" si="162"/>
        <v>33898.453896986219</v>
      </c>
      <c r="W194" s="148">
        <f t="shared" si="162"/>
        <v>37664.948774429133</v>
      </c>
      <c r="X194" s="148">
        <f t="shared" si="162"/>
        <v>41431.443651872047</v>
      </c>
      <c r="Y194" s="148">
        <f t="shared" si="162"/>
        <v>45197.938529314953</v>
      </c>
      <c r="Z194" s="148">
        <f t="shared" si="162"/>
        <v>48964.433406757875</v>
      </c>
      <c r="AA194" s="148">
        <f t="shared" si="162"/>
        <v>52730.928284200789</v>
      </c>
      <c r="AB194" s="148">
        <f t="shared" si="162"/>
        <v>56497.423161643695</v>
      </c>
      <c r="AC194" s="148">
        <v>433437.37880129757</v>
      </c>
    </row>
    <row r="195" spans="1:59" x14ac:dyDescent="0.2">
      <c r="Q195" s="148"/>
      <c r="R195" s="148"/>
      <c r="S195" s="148"/>
    </row>
    <row r="197" spans="1:59" ht="15" x14ac:dyDescent="0.25">
      <c r="A197" s="312" t="s">
        <v>193</v>
      </c>
      <c r="B197" s="312"/>
      <c r="C197" s="312"/>
      <c r="D197" s="312"/>
      <c r="E197" s="312"/>
      <c r="F197" s="312"/>
      <c r="G197" s="20"/>
      <c r="H197" s="20"/>
      <c r="I197" s="20"/>
      <c r="J197" s="20"/>
      <c r="K197" s="20"/>
      <c r="L197" s="20"/>
      <c r="M197" s="20"/>
      <c r="N197" s="20"/>
    </row>
    <row r="198" spans="1:59" ht="1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P198" s="149"/>
      <c r="Q198" s="137" t="s">
        <v>189</v>
      </c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6"/>
      <c r="AE198" s="149"/>
      <c r="AF198" s="137" t="s">
        <v>185</v>
      </c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6"/>
      <c r="AS198" s="139"/>
      <c r="AT198" s="137" t="s">
        <v>179</v>
      </c>
      <c r="AU198" s="138"/>
      <c r="AV198" s="139"/>
      <c r="AW198" s="140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</row>
    <row r="199" spans="1:59" x14ac:dyDescent="0.2">
      <c r="A199" s="15" t="s">
        <v>0</v>
      </c>
      <c r="B199" s="3" t="s">
        <v>35</v>
      </c>
      <c r="C199" s="3" t="s">
        <v>36</v>
      </c>
      <c r="D199" s="3" t="s">
        <v>37</v>
      </c>
      <c r="E199" s="3" t="s">
        <v>38</v>
      </c>
      <c r="F199" s="3" t="s">
        <v>39</v>
      </c>
      <c r="G199" s="3" t="s">
        <v>40</v>
      </c>
      <c r="H199" s="3" t="s">
        <v>41</v>
      </c>
      <c r="I199" s="3" t="s">
        <v>42</v>
      </c>
      <c r="J199" s="3" t="s">
        <v>43</v>
      </c>
      <c r="K199" s="3" t="s">
        <v>44</v>
      </c>
      <c r="L199" s="3" t="s">
        <v>45</v>
      </c>
      <c r="M199" s="3" t="s">
        <v>46</v>
      </c>
      <c r="N199" s="3" t="s">
        <v>47</v>
      </c>
      <c r="P199" s="1" t="s">
        <v>0</v>
      </c>
      <c r="Q199" s="2" t="s">
        <v>35</v>
      </c>
      <c r="R199" s="2" t="s">
        <v>36</v>
      </c>
      <c r="S199" s="2" t="s">
        <v>37</v>
      </c>
      <c r="T199" s="2" t="s">
        <v>38</v>
      </c>
      <c r="U199" s="2" t="s">
        <v>39</v>
      </c>
      <c r="V199" s="2" t="s">
        <v>40</v>
      </c>
      <c r="W199" s="2" t="s">
        <v>41</v>
      </c>
      <c r="X199" s="2" t="s">
        <v>42</v>
      </c>
      <c r="Y199" s="2" t="s">
        <v>43</v>
      </c>
      <c r="Z199" s="2" t="s">
        <v>44</v>
      </c>
      <c r="AA199" s="2" t="s">
        <v>45</v>
      </c>
      <c r="AB199" s="2" t="s">
        <v>46</v>
      </c>
      <c r="AC199" s="2" t="s">
        <v>47</v>
      </c>
      <c r="AE199" s="1" t="s">
        <v>0</v>
      </c>
      <c r="AF199" s="2" t="s">
        <v>35</v>
      </c>
      <c r="AG199" s="2" t="s">
        <v>36</v>
      </c>
      <c r="AH199" s="2" t="s">
        <v>37</v>
      </c>
      <c r="AI199" s="2" t="s">
        <v>38</v>
      </c>
      <c r="AJ199" s="2" t="s">
        <v>39</v>
      </c>
      <c r="AK199" s="2" t="s">
        <v>40</v>
      </c>
      <c r="AL199" s="2" t="s">
        <v>41</v>
      </c>
      <c r="AM199" s="2" t="s">
        <v>42</v>
      </c>
      <c r="AN199" s="2" t="s">
        <v>43</v>
      </c>
      <c r="AO199" s="2" t="s">
        <v>44</v>
      </c>
      <c r="AP199" s="2" t="s">
        <v>45</v>
      </c>
      <c r="AQ199" s="2" t="s">
        <v>46</v>
      </c>
      <c r="AR199" s="2" t="s">
        <v>47</v>
      </c>
      <c r="AT199" s="1" t="s">
        <v>0</v>
      </c>
      <c r="AU199" s="2" t="s">
        <v>35</v>
      </c>
      <c r="AV199" s="2" t="s">
        <v>36</v>
      </c>
      <c r="AW199" s="2" t="s">
        <v>37</v>
      </c>
      <c r="AX199" s="2" t="s">
        <v>38</v>
      </c>
      <c r="AY199" s="2" t="s">
        <v>39</v>
      </c>
      <c r="AZ199" s="2" t="s">
        <v>40</v>
      </c>
      <c r="BA199" s="2" t="s">
        <v>41</v>
      </c>
      <c r="BB199" s="2" t="s">
        <v>42</v>
      </c>
      <c r="BC199" s="2" t="s">
        <v>43</v>
      </c>
      <c r="BD199" s="2" t="s">
        <v>44</v>
      </c>
      <c r="BE199" s="2" t="s">
        <v>45</v>
      </c>
      <c r="BF199" s="2" t="s">
        <v>46</v>
      </c>
      <c r="BG199" s="2" t="s">
        <v>47</v>
      </c>
    </row>
    <row r="200" spans="1:59" x14ac:dyDescent="0.2">
      <c r="A200" s="35" t="s">
        <v>3</v>
      </c>
      <c r="B200" s="36">
        <f>(Q200+AU200+AF200)/($AC200+$BG200+$AR200)</f>
        <v>8.8510967243211905E-2</v>
      </c>
      <c r="C200" s="36">
        <f t="shared" ref="C200:C233" si="163">(R200+AV200+AG200)/($AC200+$BG200+$AR200)</f>
        <v>9.885013044738622E-2</v>
      </c>
      <c r="D200" s="36">
        <f t="shared" ref="D200:D233" si="164">(S200+AW200+AH200)/($AC200+$BG200+$AR200)</f>
        <v>9.211034882597352E-2</v>
      </c>
      <c r="E200" s="36">
        <f t="shared" ref="E200:E233" si="165">(T200+AX200+AI200)/($AC200+$BG200+$AR200)</f>
        <v>9.1373562663059238E-2</v>
      </c>
      <c r="F200" s="36">
        <f t="shared" ref="F200:F233" si="166">(U200+AY200+AJ200)/($AC200+$BG200+$AR200)</f>
        <v>8.97429703352981E-2</v>
      </c>
      <c r="G200" s="36">
        <f t="shared" ref="G200:G233" si="167">(V200+AZ200+AK200)/($AC200+$BG200+$AR200)</f>
        <v>8.3377621026186108E-2</v>
      </c>
      <c r="H200" s="36">
        <f t="shared" ref="H200:H233" si="168">(W200+BA200+AL200)/($AC200+$BG200+$AR200)</f>
        <v>8.7339356459561313E-2</v>
      </c>
      <c r="I200" s="36">
        <f t="shared" ref="I200:I233" si="169">(X200+BB200+AM200)/($AC200+$BG200+$AR200)</f>
        <v>8.3232679485940667E-2</v>
      </c>
      <c r="J200" s="36">
        <f t="shared" ref="J200:J233" si="170">(Y200+BC200+AN200)/($AC200+$BG200+$AR200)</f>
        <v>7.57077978548652E-2</v>
      </c>
      <c r="K200" s="36">
        <f t="shared" ref="K200:K233" si="171">(Z200+BD200+AO200)/($AC200+$BG200+$AR200)</f>
        <v>7.3908107063484399E-2</v>
      </c>
      <c r="L200" s="36">
        <f t="shared" ref="L200:L233" si="172">(AA200+BE200+AP200)/($AC200+$BG200+$AR200)</f>
        <v>6.8835153154894191E-2</v>
      </c>
      <c r="M200" s="36">
        <f>(AB200+BF200+AQ200)/($AC200+$BG200+$AR200)</f>
        <v>6.7011305440139141E-2</v>
      </c>
      <c r="N200" s="36">
        <f>SUM(B200:M200)</f>
        <v>0.99999999999999989</v>
      </c>
      <c r="P200" s="141" t="s">
        <v>3</v>
      </c>
      <c r="Q200" s="142">
        <v>1789</v>
      </c>
      <c r="R200" s="142">
        <v>2001</v>
      </c>
      <c r="S200" s="142">
        <v>1824</v>
      </c>
      <c r="T200" s="142">
        <v>1973</v>
      </c>
      <c r="U200" s="142">
        <v>1856</v>
      </c>
      <c r="V200" s="142">
        <v>1769</v>
      </c>
      <c r="W200" s="142">
        <v>2019</v>
      </c>
      <c r="X200" s="142">
        <v>1999</v>
      </c>
      <c r="Y200" s="142">
        <v>1966</v>
      </c>
      <c r="Z200" s="142">
        <v>1926</v>
      </c>
      <c r="AA200" s="142">
        <v>1908</v>
      </c>
      <c r="AB200" s="142">
        <v>1204</v>
      </c>
      <c r="AC200" s="142">
        <v>22234</v>
      </c>
      <c r="AE200" s="141" t="s">
        <v>3</v>
      </c>
      <c r="AF200" s="142">
        <v>2543</v>
      </c>
      <c r="AG200" s="142">
        <v>2805</v>
      </c>
      <c r="AH200" s="142">
        <v>2699</v>
      </c>
      <c r="AI200" s="142">
        <v>2417</v>
      </c>
      <c r="AJ200" s="142">
        <v>2518</v>
      </c>
      <c r="AK200" s="142">
        <v>2334</v>
      </c>
      <c r="AL200" s="142">
        <v>2444</v>
      </c>
      <c r="AM200" s="142">
        <v>2234</v>
      </c>
      <c r="AN200" s="142">
        <v>1839</v>
      </c>
      <c r="AO200" s="142">
        <v>1905</v>
      </c>
      <c r="AP200" s="142">
        <v>1674</v>
      </c>
      <c r="AQ200" s="142">
        <v>1913</v>
      </c>
      <c r="AR200" s="142">
        <v>27325</v>
      </c>
      <c r="AT200" s="141" t="s">
        <v>3</v>
      </c>
      <c r="AU200" s="142">
        <v>2996</v>
      </c>
      <c r="AV200" s="142">
        <v>3378</v>
      </c>
      <c r="AW200" s="142">
        <v>3103</v>
      </c>
      <c r="AX200" s="142">
        <v>3175</v>
      </c>
      <c r="AY200" s="142">
        <v>3056</v>
      </c>
      <c r="AZ200" s="142">
        <v>2800</v>
      </c>
      <c r="BA200" s="142">
        <v>2768</v>
      </c>
      <c r="BB200" s="142">
        <v>2658</v>
      </c>
      <c r="BC200" s="142">
        <v>2463</v>
      </c>
      <c r="BD200" s="142">
        <v>2288</v>
      </c>
      <c r="BE200" s="142">
        <v>2117</v>
      </c>
      <c r="BF200" s="142">
        <v>2431</v>
      </c>
      <c r="BG200" s="142">
        <v>33233</v>
      </c>
    </row>
    <row r="201" spans="1:59" x14ac:dyDescent="0.2">
      <c r="A201" s="35" t="s">
        <v>4</v>
      </c>
      <c r="B201" s="36">
        <f t="shared" ref="B201:B232" si="173">(Q201+AU201+AF201)/($AC201+$BG201+$AR201)</f>
        <v>9.0885632410261985E-2</v>
      </c>
      <c r="C201" s="36">
        <f t="shared" si="163"/>
        <v>0.10405943148945417</v>
      </c>
      <c r="D201" s="36">
        <f t="shared" si="164"/>
        <v>9.0844888701769641E-2</v>
      </c>
      <c r="E201" s="36">
        <f t="shared" si="165"/>
        <v>9.463405359155791E-2</v>
      </c>
      <c r="F201" s="36">
        <f t="shared" si="166"/>
        <v>9.0614007686979664E-2</v>
      </c>
      <c r="G201" s="36">
        <f t="shared" si="167"/>
        <v>8.9350952723716917E-2</v>
      </c>
      <c r="H201" s="36">
        <f t="shared" si="168"/>
        <v>8.9065746764270481E-2</v>
      </c>
      <c r="I201" s="36">
        <f t="shared" si="169"/>
        <v>8.2655403294807889E-2</v>
      </c>
      <c r="J201" s="36">
        <f t="shared" si="170"/>
        <v>6.4972633809129307E-2</v>
      </c>
      <c r="K201" s="36">
        <f t="shared" si="171"/>
        <v>7.4819030028113159E-2</v>
      </c>
      <c r="L201" s="36">
        <f t="shared" si="172"/>
        <v>6.794692452907064E-2</v>
      </c>
      <c r="M201" s="36">
        <f t="shared" ref="M201:M233" si="174">(AB201+BF201+AQ201)/($AC201+$BG201+$AR201)</f>
        <v>6.0151294970868248E-2</v>
      </c>
      <c r="N201" s="36">
        <f t="shared" ref="N201:N233" si="175">SUM(B201:M201)</f>
        <v>1.0000000000000002</v>
      </c>
      <c r="P201" s="141" t="s">
        <v>4</v>
      </c>
      <c r="Q201" s="142">
        <v>1826</v>
      </c>
      <c r="R201" s="142">
        <v>2022</v>
      </c>
      <c r="S201" s="142">
        <v>1807</v>
      </c>
      <c r="T201" s="142">
        <v>1973</v>
      </c>
      <c r="U201" s="142">
        <v>1717</v>
      </c>
      <c r="V201" s="142">
        <v>1874</v>
      </c>
      <c r="W201" s="142">
        <v>1675</v>
      </c>
      <c r="X201" s="142">
        <v>1717</v>
      </c>
      <c r="Y201" s="142">
        <v>1389</v>
      </c>
      <c r="Z201" s="142">
        <v>1647</v>
      </c>
      <c r="AA201" s="142">
        <v>1538</v>
      </c>
      <c r="AB201" s="142">
        <v>903</v>
      </c>
      <c r="AC201" s="142">
        <v>20088</v>
      </c>
      <c r="AE201" s="141" t="s">
        <v>4</v>
      </c>
      <c r="AF201" s="142">
        <v>2374</v>
      </c>
      <c r="AG201" s="142">
        <v>2632</v>
      </c>
      <c r="AH201" s="142">
        <v>2269</v>
      </c>
      <c r="AI201" s="142">
        <v>2279</v>
      </c>
      <c r="AJ201" s="142">
        <v>2170</v>
      </c>
      <c r="AK201" s="142">
        <v>2017</v>
      </c>
      <c r="AL201" s="142">
        <v>2205</v>
      </c>
      <c r="AM201" s="142">
        <v>1808</v>
      </c>
      <c r="AN201" s="142">
        <v>1406</v>
      </c>
      <c r="AO201" s="142">
        <v>1626</v>
      </c>
      <c r="AP201" s="142">
        <v>1563</v>
      </c>
      <c r="AQ201" s="142">
        <v>1555</v>
      </c>
      <c r="AR201" s="142">
        <v>23904</v>
      </c>
      <c r="AT201" s="141" t="s">
        <v>4</v>
      </c>
      <c r="AU201" s="142">
        <v>2492</v>
      </c>
      <c r="AV201" s="142">
        <v>3008</v>
      </c>
      <c r="AW201" s="142">
        <v>2613</v>
      </c>
      <c r="AX201" s="142">
        <v>2716</v>
      </c>
      <c r="AY201" s="142">
        <v>2785</v>
      </c>
      <c r="AZ201" s="142">
        <v>2688</v>
      </c>
      <c r="BA201" s="142">
        <v>2678</v>
      </c>
      <c r="BB201" s="142">
        <v>2561</v>
      </c>
      <c r="BC201" s="142">
        <v>1989</v>
      </c>
      <c r="BD201" s="142">
        <v>2236</v>
      </c>
      <c r="BE201" s="142">
        <v>1902</v>
      </c>
      <c r="BF201" s="142">
        <v>1971</v>
      </c>
      <c r="BG201" s="142">
        <v>29639</v>
      </c>
    </row>
    <row r="202" spans="1:59" x14ac:dyDescent="0.2">
      <c r="A202" s="35" t="s">
        <v>5</v>
      </c>
      <c r="B202" s="36">
        <f t="shared" si="173"/>
        <v>8.7452640962781367E-2</v>
      </c>
      <c r="C202" s="36">
        <f t="shared" si="163"/>
        <v>9.757075997325608E-2</v>
      </c>
      <c r="D202" s="36">
        <f t="shared" si="164"/>
        <v>8.8009806106529975E-2</v>
      </c>
      <c r="E202" s="36">
        <f t="shared" si="165"/>
        <v>8.7987519500780029E-2</v>
      </c>
      <c r="F202" s="36">
        <f t="shared" si="166"/>
        <v>8.9034989971027406E-2</v>
      </c>
      <c r="G202" s="36">
        <f t="shared" si="167"/>
        <v>8.8722977490528196E-2</v>
      </c>
      <c r="H202" s="36">
        <f t="shared" si="168"/>
        <v>9.0483619344773794E-2</v>
      </c>
      <c r="I202" s="36">
        <f t="shared" si="169"/>
        <v>8.393135725429017E-2</v>
      </c>
      <c r="J202" s="36">
        <f t="shared" si="170"/>
        <v>7.3456652551816354E-2</v>
      </c>
      <c r="K202" s="36">
        <f t="shared" si="171"/>
        <v>7.6933363048807671E-2</v>
      </c>
      <c r="L202" s="36">
        <f t="shared" si="172"/>
        <v>6.8910184978827727E-2</v>
      </c>
      <c r="M202" s="36">
        <f t="shared" si="174"/>
        <v>6.7506128816581232E-2</v>
      </c>
      <c r="N202" s="36">
        <f t="shared" si="175"/>
        <v>0.99999999999999989</v>
      </c>
      <c r="P202" s="141" t="s">
        <v>5</v>
      </c>
      <c r="Q202" s="142">
        <v>1165</v>
      </c>
      <c r="R202" s="142">
        <v>1351</v>
      </c>
      <c r="S202" s="142">
        <v>1052</v>
      </c>
      <c r="T202" s="142">
        <v>1190</v>
      </c>
      <c r="U202" s="142">
        <v>1164</v>
      </c>
      <c r="V202" s="142">
        <v>1206</v>
      </c>
      <c r="W202" s="142">
        <v>1192</v>
      </c>
      <c r="X202" s="142">
        <v>1110</v>
      </c>
      <c r="Y202" s="142">
        <v>992</v>
      </c>
      <c r="Z202" s="142">
        <v>1066</v>
      </c>
      <c r="AA202" s="142">
        <v>999</v>
      </c>
      <c r="AB202" s="142">
        <v>697</v>
      </c>
      <c r="AC202" s="142">
        <v>13184</v>
      </c>
      <c r="AE202" s="141" t="s">
        <v>5</v>
      </c>
      <c r="AF202" s="142">
        <v>1500</v>
      </c>
      <c r="AG202" s="142">
        <v>1592</v>
      </c>
      <c r="AH202" s="142">
        <v>1609</v>
      </c>
      <c r="AI202" s="142">
        <v>1515</v>
      </c>
      <c r="AJ202" s="142">
        <v>1407</v>
      </c>
      <c r="AK202" s="142">
        <v>1427</v>
      </c>
      <c r="AL202" s="142">
        <v>1527</v>
      </c>
      <c r="AM202" s="142">
        <v>1295</v>
      </c>
      <c r="AN202" s="142">
        <v>1037</v>
      </c>
      <c r="AO202" s="142">
        <v>1217</v>
      </c>
      <c r="AP202" s="142">
        <v>960</v>
      </c>
      <c r="AQ202" s="142">
        <v>1046</v>
      </c>
      <c r="AR202" s="142">
        <v>16132</v>
      </c>
      <c r="AT202" s="141" t="s">
        <v>5</v>
      </c>
      <c r="AU202" s="142">
        <v>1259</v>
      </c>
      <c r="AV202" s="142">
        <v>1435</v>
      </c>
      <c r="AW202" s="142">
        <v>1288</v>
      </c>
      <c r="AX202" s="142">
        <v>1243</v>
      </c>
      <c r="AY202" s="142">
        <v>1424</v>
      </c>
      <c r="AZ202" s="142">
        <v>1348</v>
      </c>
      <c r="BA202" s="142">
        <v>1341</v>
      </c>
      <c r="BB202" s="142">
        <v>1361</v>
      </c>
      <c r="BC202" s="142">
        <v>1267</v>
      </c>
      <c r="BD202" s="142">
        <v>1169</v>
      </c>
      <c r="BE202" s="142">
        <v>1133</v>
      </c>
      <c r="BF202" s="142">
        <v>1286</v>
      </c>
      <c r="BG202" s="142">
        <v>15554</v>
      </c>
    </row>
    <row r="203" spans="1:59" x14ac:dyDescent="0.2">
      <c r="A203" s="35" t="s">
        <v>6</v>
      </c>
      <c r="B203" s="36">
        <f t="shared" si="173"/>
        <v>7.951552521471042E-2</v>
      </c>
      <c r="C203" s="36">
        <f t="shared" si="163"/>
        <v>8.4096014093811941E-2</v>
      </c>
      <c r="D203" s="36">
        <f t="shared" si="164"/>
        <v>8.2818762387139394E-2</v>
      </c>
      <c r="E203" s="36">
        <f t="shared" si="165"/>
        <v>8.3488218454085009E-2</v>
      </c>
      <c r="F203" s="36">
        <f t="shared" si="166"/>
        <v>8.7038097335388684E-2</v>
      </c>
      <c r="G203" s="36">
        <f t="shared" si="167"/>
        <v>8.4369081700066059E-2</v>
      </c>
      <c r="H203" s="36">
        <f t="shared" si="168"/>
        <v>9.049108125963444E-2</v>
      </c>
      <c r="I203" s="36">
        <f t="shared" si="169"/>
        <v>8.6456727593041183E-2</v>
      </c>
      <c r="J203" s="36">
        <f t="shared" si="170"/>
        <v>7.741907068927549E-2</v>
      </c>
      <c r="K203" s="36">
        <f t="shared" si="171"/>
        <v>8.4906408280114518E-2</v>
      </c>
      <c r="L203" s="36">
        <f t="shared" si="172"/>
        <v>7.9418630257652501E-2</v>
      </c>
      <c r="M203" s="36">
        <f t="shared" si="174"/>
        <v>7.9982382735080376E-2</v>
      </c>
      <c r="N203" s="36">
        <f t="shared" si="175"/>
        <v>1</v>
      </c>
      <c r="P203" s="141" t="s">
        <v>6</v>
      </c>
      <c r="Q203" s="142">
        <v>2726</v>
      </c>
      <c r="R203" s="142">
        <v>2777</v>
      </c>
      <c r="S203" s="142">
        <v>2567</v>
      </c>
      <c r="T203" s="142">
        <v>2839</v>
      </c>
      <c r="U203" s="142">
        <v>2922</v>
      </c>
      <c r="V203" s="142">
        <v>2842</v>
      </c>
      <c r="W203" s="142">
        <v>3048</v>
      </c>
      <c r="X203" s="142">
        <v>3165</v>
      </c>
      <c r="Y203" s="142">
        <v>2883</v>
      </c>
      <c r="Z203" s="142">
        <v>3162</v>
      </c>
      <c r="AA203" s="142">
        <v>3116</v>
      </c>
      <c r="AB203" s="142">
        <v>1944</v>
      </c>
      <c r="AC203" s="142">
        <v>33991</v>
      </c>
      <c r="AE203" s="141" t="s">
        <v>6</v>
      </c>
      <c r="AF203" s="142">
        <v>3124</v>
      </c>
      <c r="AG203" s="142">
        <v>3047</v>
      </c>
      <c r="AH203" s="142">
        <v>3210</v>
      </c>
      <c r="AI203" s="142">
        <v>3151</v>
      </c>
      <c r="AJ203" s="142">
        <v>3028</v>
      </c>
      <c r="AK203" s="142">
        <v>3176</v>
      </c>
      <c r="AL203" s="142">
        <v>3393</v>
      </c>
      <c r="AM203" s="142">
        <v>3050</v>
      </c>
      <c r="AN203" s="142">
        <v>2694</v>
      </c>
      <c r="AO203" s="142">
        <v>2978</v>
      </c>
      <c r="AP203" s="142">
        <v>2763</v>
      </c>
      <c r="AQ203" s="142">
        <v>3331</v>
      </c>
      <c r="AR203" s="142">
        <v>36945</v>
      </c>
      <c r="AT203" s="141" t="s">
        <v>6</v>
      </c>
      <c r="AU203" s="142">
        <v>3177</v>
      </c>
      <c r="AV203" s="142">
        <v>3723</v>
      </c>
      <c r="AW203" s="142">
        <v>3625</v>
      </c>
      <c r="AX203" s="142">
        <v>3488</v>
      </c>
      <c r="AY203" s="142">
        <v>3931</v>
      </c>
      <c r="AZ203" s="142">
        <v>3560</v>
      </c>
      <c r="BA203" s="142">
        <v>3832</v>
      </c>
      <c r="BB203" s="142">
        <v>3600</v>
      </c>
      <c r="BC203" s="142">
        <v>3212</v>
      </c>
      <c r="BD203" s="142">
        <v>3499</v>
      </c>
      <c r="BE203" s="142">
        <v>3137</v>
      </c>
      <c r="BF203" s="142">
        <v>3805</v>
      </c>
      <c r="BG203" s="142">
        <v>42589</v>
      </c>
    </row>
    <row r="204" spans="1:59" x14ac:dyDescent="0.2">
      <c r="A204" s="35" t="s">
        <v>7</v>
      </c>
      <c r="B204" s="36">
        <f t="shared" si="173"/>
        <v>7.4662370989192123E-2</v>
      </c>
      <c r="C204" s="36">
        <f t="shared" si="163"/>
        <v>8.4084140333789123E-2</v>
      </c>
      <c r="D204" s="36">
        <f t="shared" si="164"/>
        <v>8.2136100548822741E-2</v>
      </c>
      <c r="E204" s="36">
        <f t="shared" si="165"/>
        <v>8.3241238503755602E-2</v>
      </c>
      <c r="F204" s="36">
        <f t="shared" si="166"/>
        <v>8.4589881431809247E-2</v>
      </c>
      <c r="G204" s="36">
        <f t="shared" si="167"/>
        <v>8.4383838762245492E-2</v>
      </c>
      <c r="H204" s="36">
        <f t="shared" si="168"/>
        <v>9.0377807331372809E-2</v>
      </c>
      <c r="I204" s="36">
        <f t="shared" si="169"/>
        <v>8.7437016502144721E-2</v>
      </c>
      <c r="J204" s="36">
        <f t="shared" si="170"/>
        <v>8.3803173057111283E-2</v>
      </c>
      <c r="K204" s="36">
        <f t="shared" si="171"/>
        <v>8.554517017251391E-2</v>
      </c>
      <c r="L204" s="36">
        <f t="shared" si="172"/>
        <v>7.9120385112480568E-2</v>
      </c>
      <c r="M204" s="36">
        <f t="shared" si="174"/>
        <v>8.0618877254762397E-2</v>
      </c>
      <c r="N204" s="36">
        <f t="shared" si="175"/>
        <v>1</v>
      </c>
      <c r="P204" s="141" t="s">
        <v>7</v>
      </c>
      <c r="Q204" s="142">
        <v>1216</v>
      </c>
      <c r="R204" s="142">
        <v>1344</v>
      </c>
      <c r="S204" s="142">
        <v>1219</v>
      </c>
      <c r="T204" s="142">
        <v>1347</v>
      </c>
      <c r="U204" s="142">
        <v>1473</v>
      </c>
      <c r="V204" s="142">
        <v>1407</v>
      </c>
      <c r="W204" s="142">
        <v>1557</v>
      </c>
      <c r="X204" s="142">
        <v>1388</v>
      </c>
      <c r="Y204" s="142">
        <v>1403</v>
      </c>
      <c r="Z204" s="142">
        <v>1506</v>
      </c>
      <c r="AA204" s="142">
        <v>1417</v>
      </c>
      <c r="AB204" s="142">
        <v>1010</v>
      </c>
      <c r="AC204" s="142">
        <v>16287</v>
      </c>
      <c r="AE204" s="141" t="s">
        <v>7</v>
      </c>
      <c r="AF204" s="142">
        <v>1337</v>
      </c>
      <c r="AG204" s="142">
        <v>1552</v>
      </c>
      <c r="AH204" s="142">
        <v>1591</v>
      </c>
      <c r="AI204" s="142">
        <v>1475</v>
      </c>
      <c r="AJ204" s="142">
        <v>1366</v>
      </c>
      <c r="AK204" s="142">
        <v>1445</v>
      </c>
      <c r="AL204" s="142">
        <v>1574</v>
      </c>
      <c r="AM204" s="142">
        <v>1594</v>
      </c>
      <c r="AN204" s="142">
        <v>1306</v>
      </c>
      <c r="AO204" s="142">
        <v>1320</v>
      </c>
      <c r="AP204" s="142">
        <v>1310</v>
      </c>
      <c r="AQ204" s="142">
        <v>1628</v>
      </c>
      <c r="AR204" s="142">
        <v>17498</v>
      </c>
      <c r="AT204" s="141" t="s">
        <v>7</v>
      </c>
      <c r="AU204" s="142">
        <v>1433</v>
      </c>
      <c r="AV204" s="142">
        <v>1593</v>
      </c>
      <c r="AW204" s="142">
        <v>1575</v>
      </c>
      <c r="AX204" s="142">
        <v>1622</v>
      </c>
      <c r="AY204" s="142">
        <v>1677</v>
      </c>
      <c r="AZ204" s="142">
        <v>1653</v>
      </c>
      <c r="BA204" s="142">
        <v>1694</v>
      </c>
      <c r="BB204" s="142">
        <v>1686</v>
      </c>
      <c r="BC204" s="142">
        <v>1765</v>
      </c>
      <c r="BD204" s="142">
        <v>1741</v>
      </c>
      <c r="BE204" s="142">
        <v>1497</v>
      </c>
      <c r="BF204" s="142">
        <v>1666</v>
      </c>
      <c r="BG204" s="142">
        <v>19602</v>
      </c>
    </row>
    <row r="205" spans="1:59" x14ac:dyDescent="0.2">
      <c r="A205" s="35" t="s">
        <v>8</v>
      </c>
      <c r="B205" s="36">
        <f t="shared" si="173"/>
        <v>9.7176227837782764E-2</v>
      </c>
      <c r="C205" s="36">
        <f t="shared" si="163"/>
        <v>0.10183793560220093</v>
      </c>
      <c r="D205" s="36">
        <f t="shared" si="164"/>
        <v>9.0654931730181368E-2</v>
      </c>
      <c r="E205" s="36">
        <f t="shared" si="165"/>
        <v>8.694212349704504E-2</v>
      </c>
      <c r="F205" s="36">
        <f t="shared" si="166"/>
        <v>8.4292846953331974E-2</v>
      </c>
      <c r="G205" s="36">
        <f t="shared" si="167"/>
        <v>8.2254941919706545E-2</v>
      </c>
      <c r="H205" s="36">
        <f t="shared" si="168"/>
        <v>8.3031893213776242E-2</v>
      </c>
      <c r="I205" s="36">
        <f t="shared" si="169"/>
        <v>8.019156307316079E-2</v>
      </c>
      <c r="J205" s="36">
        <f t="shared" si="170"/>
        <v>7.5740014265335234E-2</v>
      </c>
      <c r="K205" s="36">
        <f t="shared" si="171"/>
        <v>7.5504381495822295E-2</v>
      </c>
      <c r="L205" s="36">
        <f t="shared" si="172"/>
        <v>7.0868147544324439E-2</v>
      </c>
      <c r="M205" s="36">
        <f t="shared" si="174"/>
        <v>7.1504992867332376E-2</v>
      </c>
      <c r="N205" s="36">
        <f t="shared" si="175"/>
        <v>1</v>
      </c>
      <c r="P205" s="141" t="s">
        <v>8</v>
      </c>
      <c r="Q205" s="142">
        <v>3870</v>
      </c>
      <c r="R205" s="142">
        <v>3836</v>
      </c>
      <c r="S205" s="142">
        <v>2814</v>
      </c>
      <c r="T205" s="142">
        <v>3033</v>
      </c>
      <c r="U205" s="142">
        <v>2849</v>
      </c>
      <c r="V205" s="142">
        <v>3152</v>
      </c>
      <c r="W205" s="142">
        <v>3181</v>
      </c>
      <c r="X205" s="142">
        <v>3121</v>
      </c>
      <c r="Y205" s="142">
        <v>2928</v>
      </c>
      <c r="Z205" s="142">
        <v>3496</v>
      </c>
      <c r="AA205" s="142">
        <v>3371</v>
      </c>
      <c r="AB205" s="142">
        <v>2211</v>
      </c>
      <c r="AC205" s="142">
        <v>37862</v>
      </c>
      <c r="AE205" s="141" t="s">
        <v>8</v>
      </c>
      <c r="AF205" s="142">
        <v>5605</v>
      </c>
      <c r="AG205" s="142">
        <v>5909</v>
      </c>
      <c r="AH205" s="142">
        <v>5538</v>
      </c>
      <c r="AI205" s="142">
        <v>5003</v>
      </c>
      <c r="AJ205" s="142">
        <v>4960</v>
      </c>
      <c r="AK205" s="142">
        <v>4699</v>
      </c>
      <c r="AL205" s="142">
        <v>4759</v>
      </c>
      <c r="AM205" s="142">
        <v>4395</v>
      </c>
      <c r="AN205" s="142">
        <v>3968</v>
      </c>
      <c r="AO205" s="142">
        <v>3691</v>
      </c>
      <c r="AP205" s="142">
        <v>3136</v>
      </c>
      <c r="AQ205" s="142">
        <v>3639</v>
      </c>
      <c r="AR205" s="142">
        <v>55302</v>
      </c>
      <c r="AT205" s="141" t="s">
        <v>8</v>
      </c>
      <c r="AU205" s="142">
        <v>5784</v>
      </c>
      <c r="AV205" s="142">
        <v>6246</v>
      </c>
      <c r="AW205" s="142">
        <v>5883</v>
      </c>
      <c r="AX205" s="142">
        <v>5616</v>
      </c>
      <c r="AY205" s="142">
        <v>5427</v>
      </c>
      <c r="AZ205" s="142">
        <v>5065</v>
      </c>
      <c r="BA205" s="142">
        <v>5098</v>
      </c>
      <c r="BB205" s="142">
        <v>5076</v>
      </c>
      <c r="BC205" s="142">
        <v>4997</v>
      </c>
      <c r="BD205" s="142">
        <v>4669</v>
      </c>
      <c r="BE205" s="142">
        <v>4621</v>
      </c>
      <c r="BF205" s="142">
        <v>5378</v>
      </c>
      <c r="BG205" s="142">
        <v>63860</v>
      </c>
    </row>
    <row r="206" spans="1:59" x14ac:dyDescent="0.2">
      <c r="A206" s="35" t="s">
        <v>9</v>
      </c>
      <c r="B206" s="36">
        <f t="shared" si="173"/>
        <v>8.6685552407932007E-2</v>
      </c>
      <c r="C206" s="36">
        <f t="shared" si="163"/>
        <v>9.1029272898961289E-2</v>
      </c>
      <c r="D206" s="36">
        <f t="shared" si="164"/>
        <v>9.7639282341831918E-2</v>
      </c>
      <c r="E206" s="36">
        <f t="shared" si="165"/>
        <v>8.70632672332389E-2</v>
      </c>
      <c r="F206" s="36">
        <f t="shared" si="166"/>
        <v>8.8385269121813034E-2</v>
      </c>
      <c r="G206" s="36">
        <f t="shared" si="167"/>
        <v>8.593012275731822E-2</v>
      </c>
      <c r="H206" s="36">
        <f t="shared" si="168"/>
        <v>8.4230406043437206E-2</v>
      </c>
      <c r="I206" s="36">
        <f t="shared" si="169"/>
        <v>9.1218130311614729E-2</v>
      </c>
      <c r="J206" s="36">
        <f t="shared" si="170"/>
        <v>7.3465533522190749E-2</v>
      </c>
      <c r="K206" s="36">
        <f t="shared" si="171"/>
        <v>7.8564683663833804E-2</v>
      </c>
      <c r="L206" s="36">
        <f t="shared" si="172"/>
        <v>6.6288951841359772E-2</v>
      </c>
      <c r="M206" s="36">
        <f t="shared" si="174"/>
        <v>6.949952785646836E-2</v>
      </c>
      <c r="N206" s="36">
        <f t="shared" si="175"/>
        <v>1</v>
      </c>
      <c r="P206" s="141" t="s">
        <v>9</v>
      </c>
      <c r="Q206" s="142">
        <v>62</v>
      </c>
      <c r="R206" s="142">
        <v>72</v>
      </c>
      <c r="S206" s="142">
        <v>66</v>
      </c>
      <c r="T206" s="142">
        <v>80</v>
      </c>
      <c r="U206" s="142">
        <v>66</v>
      </c>
      <c r="V206" s="142">
        <v>83</v>
      </c>
      <c r="W206" s="142">
        <v>60</v>
      </c>
      <c r="X206" s="142">
        <v>71</v>
      </c>
      <c r="Y206" s="142">
        <v>74</v>
      </c>
      <c r="Z206" s="142">
        <v>87</v>
      </c>
      <c r="AA206" s="142">
        <v>67</v>
      </c>
      <c r="AB206" s="142">
        <v>66</v>
      </c>
      <c r="AC206" s="142">
        <v>854</v>
      </c>
      <c r="AE206" s="141" t="s">
        <v>9</v>
      </c>
      <c r="AF206" s="142">
        <v>222</v>
      </c>
      <c r="AG206" s="142">
        <v>216</v>
      </c>
      <c r="AH206" s="142">
        <v>225</v>
      </c>
      <c r="AI206" s="142">
        <v>175</v>
      </c>
      <c r="AJ206" s="142">
        <v>166</v>
      </c>
      <c r="AK206" s="142">
        <v>145</v>
      </c>
      <c r="AL206" s="142">
        <v>150</v>
      </c>
      <c r="AM206" s="142">
        <v>160</v>
      </c>
      <c r="AN206" s="142">
        <v>130</v>
      </c>
      <c r="AO206" s="142">
        <v>103</v>
      </c>
      <c r="AP206" s="142">
        <v>99</v>
      </c>
      <c r="AQ206" s="142">
        <v>77</v>
      </c>
      <c r="AR206" s="142">
        <v>1868</v>
      </c>
      <c r="AT206" s="141" t="s">
        <v>9</v>
      </c>
      <c r="AU206" s="142">
        <v>175</v>
      </c>
      <c r="AV206" s="142">
        <v>194</v>
      </c>
      <c r="AW206" s="142">
        <v>226</v>
      </c>
      <c r="AX206" s="142">
        <v>206</v>
      </c>
      <c r="AY206" s="142">
        <v>236</v>
      </c>
      <c r="AZ206" s="142">
        <v>227</v>
      </c>
      <c r="BA206" s="142">
        <v>236</v>
      </c>
      <c r="BB206" s="142">
        <v>252</v>
      </c>
      <c r="BC206" s="142">
        <v>185</v>
      </c>
      <c r="BD206" s="142">
        <v>226</v>
      </c>
      <c r="BE206" s="142">
        <v>185</v>
      </c>
      <c r="BF206" s="142">
        <v>225</v>
      </c>
      <c r="BG206" s="142">
        <v>2573</v>
      </c>
    </row>
    <row r="207" spans="1:59" x14ac:dyDescent="0.2">
      <c r="A207" s="35" t="s">
        <v>168</v>
      </c>
      <c r="B207" s="36">
        <f t="shared" si="173"/>
        <v>9.183535180553673E-2</v>
      </c>
      <c r="C207" s="36">
        <f t="shared" si="163"/>
        <v>9.4730617122722294E-2</v>
      </c>
      <c r="D207" s="36">
        <f t="shared" si="164"/>
        <v>9.2611529316101365E-2</v>
      </c>
      <c r="E207" s="36">
        <f t="shared" si="165"/>
        <v>9.1983195140882379E-2</v>
      </c>
      <c r="F207" s="36">
        <f t="shared" si="166"/>
        <v>8.9285054270824352E-2</v>
      </c>
      <c r="G207" s="36">
        <f t="shared" si="167"/>
        <v>8.7708058693804131E-2</v>
      </c>
      <c r="H207" s="36">
        <f t="shared" si="168"/>
        <v>8.929737454876982E-2</v>
      </c>
      <c r="I207" s="36">
        <f t="shared" si="169"/>
        <v>8.3556125026180594E-2</v>
      </c>
      <c r="J207" s="36">
        <f t="shared" si="170"/>
        <v>7.4426799068586985E-2</v>
      </c>
      <c r="K207" s="36">
        <f t="shared" si="171"/>
        <v>7.073071568494585E-2</v>
      </c>
      <c r="L207" s="36">
        <f t="shared" si="172"/>
        <v>6.4964825606465687E-2</v>
      </c>
      <c r="M207" s="36">
        <f t="shared" si="174"/>
        <v>6.8870353715179813E-2</v>
      </c>
      <c r="N207" s="36">
        <f t="shared" si="175"/>
        <v>0.99999999999999989</v>
      </c>
      <c r="P207" s="141" t="s">
        <v>10</v>
      </c>
      <c r="Q207" s="142">
        <v>2139</v>
      </c>
      <c r="R207" s="142">
        <v>1999</v>
      </c>
      <c r="S207" s="142">
        <v>1980</v>
      </c>
      <c r="T207" s="142">
        <v>1996</v>
      </c>
      <c r="U207" s="142">
        <v>1902</v>
      </c>
      <c r="V207" s="142">
        <v>1937</v>
      </c>
      <c r="W207" s="142">
        <v>1876</v>
      </c>
      <c r="X207" s="142">
        <v>1780</v>
      </c>
      <c r="Y207" s="142">
        <v>1582</v>
      </c>
      <c r="Z207" s="142">
        <v>1674</v>
      </c>
      <c r="AA207" s="142">
        <v>1613</v>
      </c>
      <c r="AB207" s="142">
        <v>1195</v>
      </c>
      <c r="AC207" s="142">
        <v>21673</v>
      </c>
      <c r="AE207" s="141" t="s">
        <v>10</v>
      </c>
      <c r="AF207" s="142">
        <v>2567</v>
      </c>
      <c r="AG207" s="142">
        <v>2639</v>
      </c>
      <c r="AH207" s="142">
        <v>2564</v>
      </c>
      <c r="AI207" s="142">
        <v>2462</v>
      </c>
      <c r="AJ207" s="142">
        <v>2483</v>
      </c>
      <c r="AK207" s="142">
        <v>2323</v>
      </c>
      <c r="AL207" s="142">
        <v>2546</v>
      </c>
      <c r="AM207" s="142">
        <v>2255</v>
      </c>
      <c r="AN207" s="142">
        <v>2041</v>
      </c>
      <c r="AO207" s="142">
        <v>1848</v>
      </c>
      <c r="AP207" s="142">
        <v>1566</v>
      </c>
      <c r="AQ207" s="142">
        <v>1932</v>
      </c>
      <c r="AR207" s="142">
        <v>27226</v>
      </c>
      <c r="AT207" s="141" t="s">
        <v>10</v>
      </c>
      <c r="AU207" s="142">
        <v>2748</v>
      </c>
      <c r="AV207" s="142">
        <v>3051</v>
      </c>
      <c r="AW207" s="142">
        <v>2973</v>
      </c>
      <c r="AX207" s="142">
        <v>3008</v>
      </c>
      <c r="AY207" s="142">
        <v>2862</v>
      </c>
      <c r="AZ207" s="142">
        <v>2859</v>
      </c>
      <c r="BA207" s="142">
        <v>2826</v>
      </c>
      <c r="BB207" s="142">
        <v>2747</v>
      </c>
      <c r="BC207" s="142">
        <v>2418</v>
      </c>
      <c r="BD207" s="142">
        <v>2219</v>
      </c>
      <c r="BE207" s="142">
        <v>2094</v>
      </c>
      <c r="BF207" s="142">
        <v>2463</v>
      </c>
      <c r="BG207" s="142">
        <v>32268</v>
      </c>
    </row>
    <row r="208" spans="1:59" x14ac:dyDescent="0.2">
      <c r="A208" s="35" t="s">
        <v>11</v>
      </c>
      <c r="B208" s="36">
        <f t="shared" si="173"/>
        <v>9.0234924759120927E-2</v>
      </c>
      <c r="C208" s="36">
        <f t="shared" si="163"/>
        <v>0.10045469308216953</v>
      </c>
      <c r="D208" s="36">
        <f t="shared" si="164"/>
        <v>9.3406950308541736E-2</v>
      </c>
      <c r="E208" s="36">
        <f t="shared" si="165"/>
        <v>9.3201255818988846E-2</v>
      </c>
      <c r="F208" s="36">
        <f t="shared" si="166"/>
        <v>8.9531233084334735E-2</v>
      </c>
      <c r="G208" s="36">
        <f t="shared" si="167"/>
        <v>8.5070910468766914E-2</v>
      </c>
      <c r="H208" s="36">
        <f t="shared" si="168"/>
        <v>8.5904514452744399E-2</v>
      </c>
      <c r="I208" s="36">
        <f t="shared" si="169"/>
        <v>7.7157085633863809E-2</v>
      </c>
      <c r="J208" s="36">
        <f t="shared" si="170"/>
        <v>7.2079679549637329E-2</v>
      </c>
      <c r="K208" s="36">
        <f t="shared" si="171"/>
        <v>7.2913283533614814E-2</v>
      </c>
      <c r="L208" s="36">
        <f t="shared" si="172"/>
        <v>7.0001082602576592E-2</v>
      </c>
      <c r="M208" s="36">
        <f t="shared" si="174"/>
        <v>7.0044386705640366E-2</v>
      </c>
      <c r="N208" s="36">
        <f t="shared" si="175"/>
        <v>1</v>
      </c>
      <c r="P208" s="141" t="s">
        <v>11</v>
      </c>
      <c r="Q208" s="142">
        <v>2449</v>
      </c>
      <c r="R208" s="142">
        <v>2574</v>
      </c>
      <c r="S208" s="142">
        <v>2426</v>
      </c>
      <c r="T208" s="142">
        <v>2574</v>
      </c>
      <c r="U208" s="142">
        <v>2452</v>
      </c>
      <c r="V208" s="142">
        <v>2504</v>
      </c>
      <c r="W208" s="142">
        <v>2492</v>
      </c>
      <c r="X208" s="142">
        <v>2132</v>
      </c>
      <c r="Y208" s="142">
        <v>2121</v>
      </c>
      <c r="Z208" s="142">
        <v>2147</v>
      </c>
      <c r="AA208" s="142">
        <v>2104</v>
      </c>
      <c r="AB208" s="142">
        <v>1426</v>
      </c>
      <c r="AC208" s="142">
        <v>27401</v>
      </c>
      <c r="AE208" s="141" t="s">
        <v>11</v>
      </c>
      <c r="AF208" s="142">
        <v>2960</v>
      </c>
      <c r="AG208" s="142">
        <v>3182</v>
      </c>
      <c r="AH208" s="142">
        <v>3018</v>
      </c>
      <c r="AI208" s="142">
        <v>2969</v>
      </c>
      <c r="AJ208" s="142">
        <v>2631</v>
      </c>
      <c r="AK208" s="142">
        <v>2311</v>
      </c>
      <c r="AL208" s="142">
        <v>2462</v>
      </c>
      <c r="AM208" s="142">
        <v>2221</v>
      </c>
      <c r="AN208" s="142">
        <v>2079</v>
      </c>
      <c r="AO208" s="142">
        <v>2075</v>
      </c>
      <c r="AP208" s="142">
        <v>2044</v>
      </c>
      <c r="AQ208" s="142">
        <v>2379</v>
      </c>
      <c r="AR208" s="142">
        <v>30331</v>
      </c>
      <c r="AT208" s="141" t="s">
        <v>11</v>
      </c>
      <c r="AU208" s="142">
        <v>2926</v>
      </c>
      <c r="AV208" s="142">
        <v>3523</v>
      </c>
      <c r="AW208" s="142">
        <v>3184</v>
      </c>
      <c r="AX208" s="142">
        <v>3066</v>
      </c>
      <c r="AY208" s="142">
        <v>3187</v>
      </c>
      <c r="AZ208" s="142">
        <v>3043</v>
      </c>
      <c r="BA208" s="142">
        <v>2981</v>
      </c>
      <c r="BB208" s="142">
        <v>2774</v>
      </c>
      <c r="BC208" s="142">
        <v>2458</v>
      </c>
      <c r="BD208" s="142">
        <v>2513</v>
      </c>
      <c r="BE208" s="142">
        <v>2318</v>
      </c>
      <c r="BF208" s="142">
        <v>2665</v>
      </c>
      <c r="BG208" s="142">
        <v>34638</v>
      </c>
    </row>
    <row r="209" spans="1:59" x14ac:dyDescent="0.2">
      <c r="A209" s="35" t="s">
        <v>12</v>
      </c>
      <c r="B209" s="36">
        <f t="shared" si="173"/>
        <v>7.7082916082515524E-2</v>
      </c>
      <c r="C209" s="36">
        <f t="shared" si="163"/>
        <v>8.3617063889445217E-2</v>
      </c>
      <c r="D209" s="36">
        <f t="shared" si="164"/>
        <v>7.8134388143400763E-2</v>
      </c>
      <c r="E209" s="36">
        <f t="shared" si="165"/>
        <v>8.6571199679551375E-2</v>
      </c>
      <c r="F209" s="36">
        <f t="shared" si="166"/>
        <v>7.6306829561385944E-2</v>
      </c>
      <c r="G209" s="36">
        <f t="shared" si="167"/>
        <v>8.0437612657720814E-2</v>
      </c>
      <c r="H209" s="36">
        <f t="shared" si="168"/>
        <v>9.1002403364710591E-2</v>
      </c>
      <c r="I209" s="36">
        <f t="shared" si="169"/>
        <v>9.0952333266573204E-2</v>
      </c>
      <c r="J209" s="36">
        <f t="shared" si="170"/>
        <v>8.1689365111155612E-2</v>
      </c>
      <c r="K209" s="36">
        <f t="shared" si="171"/>
        <v>8.3817344281994791E-2</v>
      </c>
      <c r="L209" s="36">
        <f t="shared" si="172"/>
        <v>8.7547566593230527E-2</v>
      </c>
      <c r="M209" s="36">
        <f t="shared" si="174"/>
        <v>8.2840977368315638E-2</v>
      </c>
      <c r="N209" s="36">
        <f t="shared" si="175"/>
        <v>1</v>
      </c>
      <c r="P209" s="141" t="s">
        <v>12</v>
      </c>
      <c r="Q209" s="142">
        <v>1028</v>
      </c>
      <c r="R209" s="142">
        <v>1009</v>
      </c>
      <c r="S209" s="142">
        <v>1005</v>
      </c>
      <c r="T209" s="142">
        <v>1175</v>
      </c>
      <c r="U209" s="142">
        <v>1005</v>
      </c>
      <c r="V209" s="142">
        <v>1080</v>
      </c>
      <c r="W209" s="142">
        <v>1114</v>
      </c>
      <c r="X209" s="142">
        <v>1195</v>
      </c>
      <c r="Y209" s="142">
        <v>1076</v>
      </c>
      <c r="Z209" s="142">
        <v>1197</v>
      </c>
      <c r="AA209" s="142">
        <v>1166</v>
      </c>
      <c r="AB209" s="142">
        <v>736</v>
      </c>
      <c r="AC209" s="142">
        <v>12786</v>
      </c>
      <c r="AE209" s="141" t="s">
        <v>12</v>
      </c>
      <c r="AF209" s="142">
        <v>1055</v>
      </c>
      <c r="AG209" s="142">
        <v>1066</v>
      </c>
      <c r="AH209" s="142">
        <v>1069</v>
      </c>
      <c r="AI209" s="142">
        <v>1177</v>
      </c>
      <c r="AJ209" s="142">
        <v>992</v>
      </c>
      <c r="AK209" s="142">
        <v>1041</v>
      </c>
      <c r="AL209" s="142">
        <v>1255</v>
      </c>
      <c r="AM209" s="142">
        <v>1236</v>
      </c>
      <c r="AN209" s="142">
        <v>998</v>
      </c>
      <c r="AO209" s="142">
        <v>1054</v>
      </c>
      <c r="AP209" s="142">
        <v>1082</v>
      </c>
      <c r="AQ209" s="142">
        <v>1194</v>
      </c>
      <c r="AR209" s="142">
        <v>13219</v>
      </c>
      <c r="AT209" s="141" t="s">
        <v>12</v>
      </c>
      <c r="AU209" s="142">
        <v>996</v>
      </c>
      <c r="AV209" s="142">
        <v>1265</v>
      </c>
      <c r="AW209" s="142">
        <v>1047</v>
      </c>
      <c r="AX209" s="142">
        <v>1106</v>
      </c>
      <c r="AY209" s="142">
        <v>1051</v>
      </c>
      <c r="AZ209" s="142">
        <v>1092</v>
      </c>
      <c r="BA209" s="142">
        <v>1266</v>
      </c>
      <c r="BB209" s="142">
        <v>1202</v>
      </c>
      <c r="BC209" s="142">
        <v>1189</v>
      </c>
      <c r="BD209" s="142">
        <v>1097</v>
      </c>
      <c r="BE209" s="142">
        <v>1249</v>
      </c>
      <c r="BF209" s="142">
        <v>1379</v>
      </c>
      <c r="BG209" s="142">
        <v>13939</v>
      </c>
    </row>
    <row r="210" spans="1:59" x14ac:dyDescent="0.2">
      <c r="A210" s="35" t="s">
        <v>13</v>
      </c>
      <c r="B210" s="36">
        <f t="shared" si="173"/>
        <v>9.2293785310734469E-2</v>
      </c>
      <c r="C210" s="36">
        <f t="shared" si="163"/>
        <v>9.703309120258273E-2</v>
      </c>
      <c r="D210" s="36">
        <f t="shared" si="164"/>
        <v>9.3701372074253428E-2</v>
      </c>
      <c r="E210" s="36">
        <f t="shared" si="165"/>
        <v>9.6400322841000807E-2</v>
      </c>
      <c r="F210" s="36">
        <f t="shared" si="166"/>
        <v>9.1312348668280877E-2</v>
      </c>
      <c r="G210" s="36">
        <f t="shared" si="167"/>
        <v>8.7263922518159801E-2</v>
      </c>
      <c r="H210" s="36">
        <f t="shared" si="168"/>
        <v>8.767070217917676E-2</v>
      </c>
      <c r="I210" s="36">
        <f t="shared" si="169"/>
        <v>8.0729620661824056E-2</v>
      </c>
      <c r="J210" s="36">
        <f t="shared" si="170"/>
        <v>7.3375302663438252E-2</v>
      </c>
      <c r="K210" s="36">
        <f t="shared" si="171"/>
        <v>7.010169491525424E-2</v>
      </c>
      <c r="L210" s="36">
        <f t="shared" si="172"/>
        <v>6.5362389023405978E-2</v>
      </c>
      <c r="M210" s="36">
        <f t="shared" si="174"/>
        <v>6.4755447941888616E-2</v>
      </c>
      <c r="N210" s="36">
        <f t="shared" si="175"/>
        <v>1</v>
      </c>
      <c r="P210" s="141" t="s">
        <v>13</v>
      </c>
      <c r="Q210" s="142">
        <v>4144</v>
      </c>
      <c r="R210" s="142">
        <v>4117</v>
      </c>
      <c r="S210" s="142">
        <v>3850</v>
      </c>
      <c r="T210" s="142">
        <v>4275</v>
      </c>
      <c r="U210" s="142">
        <v>3811</v>
      </c>
      <c r="V210" s="142">
        <v>3802</v>
      </c>
      <c r="W210" s="142">
        <v>4029</v>
      </c>
      <c r="X210" s="142">
        <v>3622</v>
      </c>
      <c r="Y210" s="142">
        <v>3189</v>
      </c>
      <c r="Z210" s="142">
        <v>3144</v>
      </c>
      <c r="AA210" s="142">
        <v>3084</v>
      </c>
      <c r="AB210" s="142">
        <v>2119</v>
      </c>
      <c r="AC210" s="142">
        <v>43186</v>
      </c>
      <c r="AE210" s="141" t="s">
        <v>13</v>
      </c>
      <c r="AF210" s="142">
        <v>5069</v>
      </c>
      <c r="AG210" s="142">
        <v>5434</v>
      </c>
      <c r="AH210" s="142">
        <v>5310</v>
      </c>
      <c r="AI210" s="142">
        <v>5253</v>
      </c>
      <c r="AJ210" s="142">
        <v>4956</v>
      </c>
      <c r="AK210" s="142">
        <v>4639</v>
      </c>
      <c r="AL210" s="142">
        <v>4609</v>
      </c>
      <c r="AM210" s="142">
        <v>4226</v>
      </c>
      <c r="AN210" s="142">
        <v>3619</v>
      </c>
      <c r="AO210" s="142">
        <v>3356</v>
      </c>
      <c r="AP210" s="142">
        <v>3280</v>
      </c>
      <c r="AQ210" s="142">
        <v>3618</v>
      </c>
      <c r="AR210" s="142">
        <v>53369</v>
      </c>
      <c r="AT210" s="141" t="s">
        <v>13</v>
      </c>
      <c r="AU210" s="142">
        <v>5081</v>
      </c>
      <c r="AV210" s="142">
        <v>5477</v>
      </c>
      <c r="AW210" s="142">
        <v>5352</v>
      </c>
      <c r="AX210" s="142">
        <v>5402</v>
      </c>
      <c r="AY210" s="142">
        <v>5375</v>
      </c>
      <c r="AZ210" s="142">
        <v>5074</v>
      </c>
      <c r="BA210" s="142">
        <v>4940</v>
      </c>
      <c r="BB210" s="142">
        <v>4655</v>
      </c>
      <c r="BC210" s="142">
        <v>4556</v>
      </c>
      <c r="BD210" s="142">
        <v>4357</v>
      </c>
      <c r="BE210" s="142">
        <v>3759</v>
      </c>
      <c r="BF210" s="142">
        <v>4292</v>
      </c>
      <c r="BG210" s="142">
        <v>58320</v>
      </c>
    </row>
    <row r="211" spans="1:59" x14ac:dyDescent="0.2">
      <c r="A211" s="35" t="s">
        <v>14</v>
      </c>
      <c r="B211" s="36">
        <f t="shared" si="173"/>
        <v>9.2292173913043479E-2</v>
      </c>
      <c r="C211" s="36">
        <f t="shared" si="163"/>
        <v>9.9728695652173918E-2</v>
      </c>
      <c r="D211" s="36">
        <f t="shared" si="164"/>
        <v>9.1457391304347824E-2</v>
      </c>
      <c r="E211" s="36">
        <f t="shared" si="165"/>
        <v>8.9245217391304352E-2</v>
      </c>
      <c r="F211" s="36">
        <f t="shared" si="166"/>
        <v>8.8987826086956517E-2</v>
      </c>
      <c r="G211" s="36">
        <f t="shared" si="167"/>
        <v>8.0660869565217397E-2</v>
      </c>
      <c r="H211" s="36">
        <f t="shared" si="168"/>
        <v>8.456347826086956E-2</v>
      </c>
      <c r="I211" s="36">
        <f t="shared" si="169"/>
        <v>8.0980869565217398E-2</v>
      </c>
      <c r="J211" s="36">
        <f t="shared" si="170"/>
        <v>7.3613913043478266E-2</v>
      </c>
      <c r="K211" s="36">
        <f t="shared" si="171"/>
        <v>7.5923478260869565E-2</v>
      </c>
      <c r="L211" s="36">
        <f t="shared" si="172"/>
        <v>7.2326956521739136E-2</v>
      </c>
      <c r="M211" s="36">
        <f t="shared" si="174"/>
        <v>7.0219130434782603E-2</v>
      </c>
      <c r="N211" s="36">
        <f t="shared" si="175"/>
        <v>1.0000000000000002</v>
      </c>
      <c r="P211" s="141" t="s">
        <v>14</v>
      </c>
      <c r="Q211" s="142">
        <v>3763</v>
      </c>
      <c r="R211" s="142">
        <v>3905</v>
      </c>
      <c r="S211" s="142">
        <v>3449</v>
      </c>
      <c r="T211" s="142">
        <v>3924</v>
      </c>
      <c r="U211" s="142">
        <v>3418</v>
      </c>
      <c r="V211" s="142">
        <v>3455</v>
      </c>
      <c r="W211" s="142">
        <v>3367</v>
      </c>
      <c r="X211" s="142">
        <v>3505</v>
      </c>
      <c r="Y211" s="142">
        <v>3278</v>
      </c>
      <c r="Z211" s="142">
        <v>3354</v>
      </c>
      <c r="AA211" s="142">
        <v>3343</v>
      </c>
      <c r="AB211" s="142">
        <v>2380</v>
      </c>
      <c r="AC211" s="142">
        <v>41141</v>
      </c>
      <c r="AE211" s="141" t="s">
        <v>14</v>
      </c>
      <c r="AF211" s="142">
        <v>4884</v>
      </c>
      <c r="AG211" s="142">
        <v>4915</v>
      </c>
      <c r="AH211" s="142">
        <v>4654</v>
      </c>
      <c r="AI211" s="142">
        <v>4099</v>
      </c>
      <c r="AJ211" s="142">
        <v>4342</v>
      </c>
      <c r="AK211" s="142">
        <v>3852</v>
      </c>
      <c r="AL211" s="142">
        <v>4374</v>
      </c>
      <c r="AM211" s="142">
        <v>3675</v>
      </c>
      <c r="AN211" s="142">
        <v>3341</v>
      </c>
      <c r="AO211" s="142">
        <v>3279</v>
      </c>
      <c r="AP211" s="142">
        <v>2968</v>
      </c>
      <c r="AQ211" s="142">
        <v>3259</v>
      </c>
      <c r="AR211" s="142">
        <v>47642</v>
      </c>
      <c r="AT211" s="141" t="s">
        <v>14</v>
      </c>
      <c r="AU211" s="142">
        <v>4620</v>
      </c>
      <c r="AV211" s="142">
        <v>5516</v>
      </c>
      <c r="AW211" s="142">
        <v>5044</v>
      </c>
      <c r="AX211" s="142">
        <v>4806</v>
      </c>
      <c r="AY211" s="142">
        <v>5032</v>
      </c>
      <c r="AZ211" s="142">
        <v>4288</v>
      </c>
      <c r="BA211" s="142">
        <v>4415</v>
      </c>
      <c r="BB211" s="142">
        <v>4461</v>
      </c>
      <c r="BC211" s="142">
        <v>3963</v>
      </c>
      <c r="BD211" s="142">
        <v>4281</v>
      </c>
      <c r="BE211" s="142">
        <v>4086</v>
      </c>
      <c r="BF211" s="142">
        <v>4455</v>
      </c>
      <c r="BG211" s="142">
        <v>54967</v>
      </c>
    </row>
    <row r="212" spans="1:59" x14ac:dyDescent="0.2">
      <c r="A212" s="35" t="s">
        <v>169</v>
      </c>
      <c r="B212" s="36">
        <f t="shared" si="173"/>
        <v>9.4270562545492362E-2</v>
      </c>
      <c r="C212" s="36">
        <f t="shared" si="163"/>
        <v>9.6911718831236351E-2</v>
      </c>
      <c r="D212" s="36">
        <f t="shared" si="164"/>
        <v>8.5692003743371117E-2</v>
      </c>
      <c r="E212" s="36">
        <f t="shared" si="165"/>
        <v>8.9508162628678375E-2</v>
      </c>
      <c r="F212" s="36">
        <f t="shared" si="166"/>
        <v>8.8936258708536969E-2</v>
      </c>
      <c r="G212" s="36">
        <f t="shared" si="167"/>
        <v>8.1688676302381205E-2</v>
      </c>
      <c r="H212" s="36">
        <f t="shared" si="168"/>
        <v>8.6534262243943019E-2</v>
      </c>
      <c r="I212" s="36">
        <f t="shared" si="169"/>
        <v>7.9505043152750338E-2</v>
      </c>
      <c r="J212" s="36">
        <f t="shared" si="170"/>
        <v>7.2122283456379332E-2</v>
      </c>
      <c r="K212" s="36">
        <f t="shared" si="171"/>
        <v>7.6666320058230222E-2</v>
      </c>
      <c r="L212" s="36">
        <f t="shared" si="172"/>
        <v>7.177914110429448E-2</v>
      </c>
      <c r="M212" s="36">
        <f t="shared" si="174"/>
        <v>7.6385567224706255E-2</v>
      </c>
      <c r="N212" s="36">
        <f t="shared" si="175"/>
        <v>1</v>
      </c>
      <c r="P212" s="141" t="s">
        <v>169</v>
      </c>
      <c r="Q212" s="142">
        <v>2414</v>
      </c>
      <c r="R212" s="142">
        <v>2443</v>
      </c>
      <c r="S212" s="142">
        <v>1676</v>
      </c>
      <c r="T212" s="142">
        <v>2054</v>
      </c>
      <c r="U212" s="142">
        <v>1843</v>
      </c>
      <c r="V212" s="142">
        <v>1983</v>
      </c>
      <c r="W212" s="142">
        <v>2037</v>
      </c>
      <c r="X212" s="142">
        <v>1974</v>
      </c>
      <c r="Y212" s="142">
        <v>1809</v>
      </c>
      <c r="Z212" s="142">
        <v>2031</v>
      </c>
      <c r="AA212" s="142">
        <v>1901</v>
      </c>
      <c r="AB212" s="142">
        <v>1439</v>
      </c>
      <c r="AC212" s="142">
        <v>23604</v>
      </c>
      <c r="AE212" s="141" t="s">
        <v>169</v>
      </c>
      <c r="AF212" s="142">
        <v>3564</v>
      </c>
      <c r="AG212" s="142">
        <v>3386</v>
      </c>
      <c r="AH212" s="142">
        <v>3200</v>
      </c>
      <c r="AI212" s="142">
        <v>3082</v>
      </c>
      <c r="AJ212" s="142">
        <v>3296</v>
      </c>
      <c r="AK212" s="142">
        <v>2904</v>
      </c>
      <c r="AL212" s="142">
        <v>3066</v>
      </c>
      <c r="AM212" s="142">
        <v>2635</v>
      </c>
      <c r="AN212" s="142">
        <v>2367</v>
      </c>
      <c r="AO212" s="142">
        <v>2454</v>
      </c>
      <c r="AP212" s="142">
        <v>2306</v>
      </c>
      <c r="AQ212" s="142">
        <v>2613</v>
      </c>
      <c r="AR212" s="142">
        <v>34873</v>
      </c>
      <c r="AT212" s="141" t="s">
        <v>169</v>
      </c>
      <c r="AU212" s="142">
        <v>3088</v>
      </c>
      <c r="AV212" s="142">
        <v>3491</v>
      </c>
      <c r="AW212" s="142">
        <v>3365</v>
      </c>
      <c r="AX212" s="142">
        <v>3472</v>
      </c>
      <c r="AY212" s="142">
        <v>3414</v>
      </c>
      <c r="AZ212" s="142">
        <v>2969</v>
      </c>
      <c r="BA212" s="142">
        <v>3219</v>
      </c>
      <c r="BB212" s="142">
        <v>3037</v>
      </c>
      <c r="BC212" s="142">
        <v>2760</v>
      </c>
      <c r="BD212" s="142">
        <v>2888</v>
      </c>
      <c r="BE212" s="142">
        <v>2696</v>
      </c>
      <c r="BF212" s="142">
        <v>3294</v>
      </c>
      <c r="BG212" s="142">
        <v>37693</v>
      </c>
    </row>
    <row r="213" spans="1:59" x14ac:dyDescent="0.2">
      <c r="A213" s="35" t="s">
        <v>16</v>
      </c>
      <c r="B213" s="36">
        <f t="shared" si="173"/>
        <v>8.7722212992191392E-2</v>
      </c>
      <c r="C213" s="36">
        <f t="shared" si="163"/>
        <v>9.4642328279289492E-2</v>
      </c>
      <c r="D213" s="36">
        <f t="shared" si="164"/>
        <v>9.0604390444751048E-2</v>
      </c>
      <c r="E213" s="36">
        <f t="shared" si="165"/>
        <v>9.4736233810325268E-2</v>
      </c>
      <c r="F213" s="36">
        <f t="shared" si="166"/>
        <v>8.778000101129034E-2</v>
      </c>
      <c r="G213" s="36">
        <f t="shared" si="167"/>
        <v>8.3929874238823435E-2</v>
      </c>
      <c r="H213" s="36">
        <f t="shared" si="168"/>
        <v>8.9665335134393259E-2</v>
      </c>
      <c r="I213" s="36">
        <f t="shared" si="169"/>
        <v>8.4254931846254974E-2</v>
      </c>
      <c r="J213" s="36">
        <f t="shared" si="170"/>
        <v>7.448875661853406E-2</v>
      </c>
      <c r="K213" s="36">
        <f t="shared" si="171"/>
        <v>7.6829171392041151E-2</v>
      </c>
      <c r="L213" s="36">
        <f t="shared" si="172"/>
        <v>6.8579931665667421E-2</v>
      </c>
      <c r="M213" s="36">
        <f t="shared" si="174"/>
        <v>6.6766832566438158E-2</v>
      </c>
      <c r="N213" s="36">
        <f t="shared" si="175"/>
        <v>1</v>
      </c>
      <c r="P213" s="141" t="s">
        <v>16</v>
      </c>
      <c r="Q213" s="142">
        <v>3708</v>
      </c>
      <c r="R213" s="142">
        <v>4183</v>
      </c>
      <c r="S213" s="142">
        <v>3933</v>
      </c>
      <c r="T213" s="142">
        <v>4042</v>
      </c>
      <c r="U213" s="142">
        <v>3693</v>
      </c>
      <c r="V213" s="142">
        <v>3624</v>
      </c>
      <c r="W213" s="142">
        <v>3829</v>
      </c>
      <c r="X213" s="142">
        <v>3536</v>
      </c>
      <c r="Y213" s="142">
        <v>3090</v>
      </c>
      <c r="Z213" s="142">
        <v>3567</v>
      </c>
      <c r="AA213" s="142">
        <v>3315</v>
      </c>
      <c r="AB213" s="142">
        <v>2276</v>
      </c>
      <c r="AC213" s="142">
        <v>42796</v>
      </c>
      <c r="AE213" s="141" t="s">
        <v>16</v>
      </c>
      <c r="AF213" s="142">
        <v>4449</v>
      </c>
      <c r="AG213" s="142">
        <v>4636</v>
      </c>
      <c r="AH213" s="142">
        <v>4512</v>
      </c>
      <c r="AI213" s="142">
        <v>4788</v>
      </c>
      <c r="AJ213" s="142">
        <v>4273</v>
      </c>
      <c r="AK213" s="142">
        <v>4064</v>
      </c>
      <c r="AL213" s="142">
        <v>4310</v>
      </c>
      <c r="AM213" s="142">
        <v>4021</v>
      </c>
      <c r="AN213" s="142">
        <v>3362</v>
      </c>
      <c r="AO213" s="142">
        <v>3253</v>
      </c>
      <c r="AP213" s="142">
        <v>2807</v>
      </c>
      <c r="AQ213" s="142">
        <v>3296</v>
      </c>
      <c r="AR213" s="142">
        <v>47771</v>
      </c>
      <c r="AT213" s="141" t="s">
        <v>16</v>
      </c>
      <c r="AU213" s="142">
        <v>3987</v>
      </c>
      <c r="AV213" s="142">
        <v>4283</v>
      </c>
      <c r="AW213" s="142">
        <v>4098</v>
      </c>
      <c r="AX213" s="142">
        <v>4285</v>
      </c>
      <c r="AY213" s="142">
        <v>4186</v>
      </c>
      <c r="AZ213" s="142">
        <v>3931</v>
      </c>
      <c r="BA213" s="142">
        <v>4274</v>
      </c>
      <c r="BB213" s="142">
        <v>4107</v>
      </c>
      <c r="BC213" s="142">
        <v>3860</v>
      </c>
      <c r="BD213" s="142">
        <v>3816</v>
      </c>
      <c r="BE213" s="142">
        <v>3372</v>
      </c>
      <c r="BF213" s="142">
        <v>3671</v>
      </c>
      <c r="BG213" s="142">
        <v>47870</v>
      </c>
    </row>
    <row r="214" spans="1:59" x14ac:dyDescent="0.2">
      <c r="A214" s="35" t="s">
        <v>17</v>
      </c>
      <c r="B214" s="36">
        <f t="shared" si="173"/>
        <v>9.0911905388461473E-2</v>
      </c>
      <c r="C214" s="36">
        <f t="shared" si="163"/>
        <v>0.10275382734013405</v>
      </c>
      <c r="D214" s="36">
        <f t="shared" si="164"/>
        <v>0.10078791349979102</v>
      </c>
      <c r="E214" s="36">
        <f t="shared" si="165"/>
        <v>9.4967570161452602E-2</v>
      </c>
      <c r="F214" s="36">
        <f t="shared" si="166"/>
        <v>9.3620841782634939E-2</v>
      </c>
      <c r="G214" s="36">
        <f t="shared" si="167"/>
        <v>8.4162783857835016E-2</v>
      </c>
      <c r="H214" s="36">
        <f t="shared" si="168"/>
        <v>8.9518738100029416E-2</v>
      </c>
      <c r="I214" s="36">
        <f t="shared" si="169"/>
        <v>8.1964675469419976E-2</v>
      </c>
      <c r="J214" s="36">
        <f t="shared" si="170"/>
        <v>6.8296156406247588E-2</v>
      </c>
      <c r="K214" s="36">
        <f t="shared" si="171"/>
        <v>6.8125880404328112E-2</v>
      </c>
      <c r="L214" s="36">
        <f t="shared" si="172"/>
        <v>6.2847324344824387E-2</v>
      </c>
      <c r="M214" s="36">
        <f t="shared" si="174"/>
        <v>6.2042383244841411E-2</v>
      </c>
      <c r="N214" s="36">
        <f t="shared" si="175"/>
        <v>1</v>
      </c>
      <c r="P214" s="141" t="s">
        <v>17</v>
      </c>
      <c r="Q214" s="142">
        <v>1673</v>
      </c>
      <c r="R214" s="142">
        <v>1766</v>
      </c>
      <c r="S214" s="142">
        <v>1828</v>
      </c>
      <c r="T214" s="142">
        <v>1864</v>
      </c>
      <c r="U214" s="142">
        <v>1783</v>
      </c>
      <c r="V214" s="142">
        <v>1600</v>
      </c>
      <c r="W214" s="142">
        <v>1857</v>
      </c>
      <c r="X214" s="142">
        <v>1692</v>
      </c>
      <c r="Y214" s="142">
        <v>1473</v>
      </c>
      <c r="Z214" s="142">
        <v>1493</v>
      </c>
      <c r="AA214" s="142">
        <v>1273</v>
      </c>
      <c r="AB214" s="142">
        <v>736</v>
      </c>
      <c r="AC214" s="142">
        <v>19038</v>
      </c>
      <c r="AE214" s="141" t="s">
        <v>17</v>
      </c>
      <c r="AF214" s="142">
        <v>1977</v>
      </c>
      <c r="AG214" s="142">
        <v>2299</v>
      </c>
      <c r="AH214" s="142">
        <v>2095</v>
      </c>
      <c r="AI214" s="142">
        <v>1947</v>
      </c>
      <c r="AJ214" s="142">
        <v>2133</v>
      </c>
      <c r="AK214" s="142">
        <v>1703</v>
      </c>
      <c r="AL214" s="142">
        <v>1896</v>
      </c>
      <c r="AM214" s="142">
        <v>1609</v>
      </c>
      <c r="AN214" s="142">
        <v>1316</v>
      </c>
      <c r="AO214" s="142">
        <v>1278</v>
      </c>
      <c r="AP214" s="142">
        <v>1329</v>
      </c>
      <c r="AQ214" s="142">
        <v>1597</v>
      </c>
      <c r="AR214" s="142">
        <v>21179</v>
      </c>
      <c r="AT214" s="141" t="s">
        <v>17</v>
      </c>
      <c r="AU214" s="142">
        <v>2223</v>
      </c>
      <c r="AV214" s="142">
        <v>2573</v>
      </c>
      <c r="AW214" s="142">
        <v>2588</v>
      </c>
      <c r="AX214" s="142">
        <v>2324</v>
      </c>
      <c r="AY214" s="142">
        <v>2132</v>
      </c>
      <c r="AZ214" s="142">
        <v>2134</v>
      </c>
      <c r="BA214" s="142">
        <v>2030</v>
      </c>
      <c r="BB214" s="142">
        <v>1994</v>
      </c>
      <c r="BC214" s="142">
        <v>1623</v>
      </c>
      <c r="BD214" s="142">
        <v>1630</v>
      </c>
      <c r="BE214" s="142">
        <v>1458</v>
      </c>
      <c r="BF214" s="142">
        <v>1675</v>
      </c>
      <c r="BG214" s="142">
        <v>24384</v>
      </c>
    </row>
    <row r="215" spans="1:59" x14ac:dyDescent="0.2">
      <c r="A215" s="35" t="s">
        <v>18</v>
      </c>
      <c r="B215" s="36">
        <f t="shared" si="173"/>
        <v>9.2113568611765589E-2</v>
      </c>
      <c r="C215" s="36">
        <f t="shared" si="163"/>
        <v>9.4750920260735338E-2</v>
      </c>
      <c r="D215" s="36">
        <f t="shared" si="164"/>
        <v>9.3107262716472197E-2</v>
      </c>
      <c r="E215" s="36">
        <f t="shared" si="165"/>
        <v>8.9307476454449433E-2</v>
      </c>
      <c r="F215" s="36">
        <f t="shared" si="166"/>
        <v>8.5582685973913969E-2</v>
      </c>
      <c r="G215" s="36">
        <f t="shared" si="167"/>
        <v>8.3351561474667046E-2</v>
      </c>
      <c r="H215" s="36">
        <f t="shared" si="168"/>
        <v>8.6888862501484296E-2</v>
      </c>
      <c r="I215" s="36">
        <f t="shared" si="169"/>
        <v>8.4139017180283604E-2</v>
      </c>
      <c r="J215" s="36">
        <f t="shared" si="170"/>
        <v>7.9820510096307085E-2</v>
      </c>
      <c r="K215" s="36">
        <f t="shared" si="171"/>
        <v>6.9921066939984622E-2</v>
      </c>
      <c r="L215" s="36">
        <f t="shared" si="172"/>
        <v>6.7027479704266632E-2</v>
      </c>
      <c r="M215" s="36">
        <f t="shared" si="174"/>
        <v>7.3989588085670174E-2</v>
      </c>
      <c r="N215" s="36">
        <f t="shared" si="175"/>
        <v>1</v>
      </c>
      <c r="P215" s="141" t="s">
        <v>18</v>
      </c>
      <c r="Q215" s="142">
        <v>4316</v>
      </c>
      <c r="R215" s="142">
        <v>4297</v>
      </c>
      <c r="S215" s="142">
        <v>4162</v>
      </c>
      <c r="T215" s="142">
        <v>4274</v>
      </c>
      <c r="U215" s="142">
        <v>3832</v>
      </c>
      <c r="V215" s="142">
        <v>3759</v>
      </c>
      <c r="W215" s="142">
        <v>4100</v>
      </c>
      <c r="X215" s="142">
        <v>3974</v>
      </c>
      <c r="Y215" s="142">
        <v>3866</v>
      </c>
      <c r="Z215" s="142">
        <v>3385</v>
      </c>
      <c r="AA215" s="142">
        <v>3160</v>
      </c>
      <c r="AB215" s="142">
        <v>2434</v>
      </c>
      <c r="AC215" s="142">
        <v>45559</v>
      </c>
      <c r="AE215" s="141" t="s">
        <v>18</v>
      </c>
      <c r="AF215" s="142">
        <v>5385</v>
      </c>
      <c r="AG215" s="142">
        <v>5550</v>
      </c>
      <c r="AH215" s="142">
        <v>5394</v>
      </c>
      <c r="AI215" s="142">
        <v>4902</v>
      </c>
      <c r="AJ215" s="142">
        <v>4954</v>
      </c>
      <c r="AK215" s="142">
        <v>4565</v>
      </c>
      <c r="AL215" s="142">
        <v>4718</v>
      </c>
      <c r="AM215" s="142">
        <v>4589</v>
      </c>
      <c r="AN215" s="142">
        <v>4162</v>
      </c>
      <c r="AO215" s="142">
        <v>3575</v>
      </c>
      <c r="AP215" s="142">
        <v>3468</v>
      </c>
      <c r="AQ215" s="142">
        <v>4413</v>
      </c>
      <c r="AR215" s="142">
        <v>55675</v>
      </c>
      <c r="AT215" s="141" t="s">
        <v>18</v>
      </c>
      <c r="AU215" s="142">
        <v>5038</v>
      </c>
      <c r="AV215" s="142">
        <v>5314</v>
      </c>
      <c r="AW215" s="142">
        <v>5342</v>
      </c>
      <c r="AX215" s="142">
        <v>5114</v>
      </c>
      <c r="AY215" s="142">
        <v>4908</v>
      </c>
      <c r="AZ215" s="142">
        <v>5013</v>
      </c>
      <c r="BA215" s="142">
        <v>5085</v>
      </c>
      <c r="BB215" s="142">
        <v>4900</v>
      </c>
      <c r="BC215" s="142">
        <v>4744</v>
      </c>
      <c r="BD215" s="142">
        <v>4228</v>
      </c>
      <c r="BE215" s="142">
        <v>4097</v>
      </c>
      <c r="BF215" s="142">
        <v>4992</v>
      </c>
      <c r="BG215" s="142">
        <v>58775</v>
      </c>
    </row>
    <row r="216" spans="1:59" x14ac:dyDescent="0.2">
      <c r="A216" s="35" t="s">
        <v>19</v>
      </c>
      <c r="B216" s="36">
        <f t="shared" si="173"/>
        <v>8.9657433207670875E-2</v>
      </c>
      <c r="C216" s="36">
        <f t="shared" si="163"/>
        <v>9.9515301941133769E-2</v>
      </c>
      <c r="D216" s="36">
        <f t="shared" si="164"/>
        <v>9.2350200201372135E-2</v>
      </c>
      <c r="E216" s="36">
        <f t="shared" si="165"/>
        <v>8.9118879808930615E-2</v>
      </c>
      <c r="F216" s="36">
        <f t="shared" si="166"/>
        <v>8.6707097197180796E-2</v>
      </c>
      <c r="G216" s="36">
        <f t="shared" si="167"/>
        <v>8.5840728686163867E-2</v>
      </c>
      <c r="H216" s="36">
        <f t="shared" si="168"/>
        <v>8.9587187112183012E-2</v>
      </c>
      <c r="I216" s="36">
        <f t="shared" si="169"/>
        <v>8.0314702507785607E-2</v>
      </c>
      <c r="J216" s="36">
        <f t="shared" si="170"/>
        <v>7.0058772566558181E-2</v>
      </c>
      <c r="K216" s="36">
        <f t="shared" si="171"/>
        <v>7.9026857423841523E-2</v>
      </c>
      <c r="L216" s="36">
        <f t="shared" si="172"/>
        <v>7.1206125459526537E-2</v>
      </c>
      <c r="M216" s="36">
        <f t="shared" si="174"/>
        <v>6.6616713887653084E-2</v>
      </c>
      <c r="N216" s="36">
        <f t="shared" si="175"/>
        <v>1</v>
      </c>
      <c r="P216" s="141" t="s">
        <v>19</v>
      </c>
      <c r="Q216" s="142">
        <v>1179</v>
      </c>
      <c r="R216" s="142">
        <v>1186</v>
      </c>
      <c r="S216" s="142">
        <v>1201</v>
      </c>
      <c r="T216" s="142">
        <v>1330</v>
      </c>
      <c r="U216" s="142">
        <v>1202</v>
      </c>
      <c r="V216" s="142">
        <v>1325</v>
      </c>
      <c r="W216" s="142">
        <v>1272</v>
      </c>
      <c r="X216" s="142">
        <v>1056</v>
      </c>
      <c r="Y216" s="142">
        <v>1061</v>
      </c>
      <c r="Z216" s="142">
        <v>1205</v>
      </c>
      <c r="AA216" s="142">
        <v>1088</v>
      </c>
      <c r="AB216" s="142">
        <v>776</v>
      </c>
      <c r="AC216" s="142">
        <v>13881</v>
      </c>
      <c r="AE216" s="141" t="s">
        <v>19</v>
      </c>
      <c r="AF216" s="142">
        <v>1492</v>
      </c>
      <c r="AG216" s="142">
        <v>1562</v>
      </c>
      <c r="AH216" s="142">
        <v>1366</v>
      </c>
      <c r="AI216" s="142">
        <v>1337</v>
      </c>
      <c r="AJ216" s="142">
        <v>1317</v>
      </c>
      <c r="AK216" s="142">
        <v>1182</v>
      </c>
      <c r="AL216" s="142">
        <v>1242</v>
      </c>
      <c r="AM216" s="142">
        <v>1080</v>
      </c>
      <c r="AN216" s="142">
        <v>895</v>
      </c>
      <c r="AO216" s="142">
        <v>996</v>
      </c>
      <c r="AP216" s="142">
        <v>916</v>
      </c>
      <c r="AQ216" s="142">
        <v>957</v>
      </c>
      <c r="AR216" s="142">
        <v>14342</v>
      </c>
      <c r="AT216" s="141" t="s">
        <v>19</v>
      </c>
      <c r="AU216" s="142">
        <v>1158</v>
      </c>
      <c r="AV216" s="142">
        <v>1502</v>
      </c>
      <c r="AW216" s="142">
        <v>1377</v>
      </c>
      <c r="AX216" s="142">
        <v>1139</v>
      </c>
      <c r="AY216" s="142">
        <v>1184</v>
      </c>
      <c r="AZ216" s="142">
        <v>1159</v>
      </c>
      <c r="BA216" s="142">
        <v>1312</v>
      </c>
      <c r="BB216" s="142">
        <v>1294</v>
      </c>
      <c r="BC216" s="142">
        <v>1036</v>
      </c>
      <c r="BD216" s="142">
        <v>1174</v>
      </c>
      <c r="BE216" s="142">
        <v>1037</v>
      </c>
      <c r="BF216" s="142">
        <v>1112</v>
      </c>
      <c r="BG216" s="142">
        <v>14484</v>
      </c>
    </row>
    <row r="217" spans="1:59" x14ac:dyDescent="0.2">
      <c r="A217" s="35" t="s">
        <v>20</v>
      </c>
      <c r="B217" s="36">
        <f t="shared" si="173"/>
        <v>9.3831038387084995E-2</v>
      </c>
      <c r="C217" s="36">
        <f t="shared" si="163"/>
        <v>0.10089241145890403</v>
      </c>
      <c r="D217" s="36">
        <f t="shared" si="164"/>
        <v>9.6119897244847027E-2</v>
      </c>
      <c r="E217" s="36">
        <f t="shared" si="165"/>
        <v>9.5572032092723136E-2</v>
      </c>
      <c r="F217" s="36">
        <f t="shared" si="166"/>
        <v>8.7037510500748747E-2</v>
      </c>
      <c r="G217" s="36">
        <f t="shared" si="167"/>
        <v>8.6842714002215812E-2</v>
      </c>
      <c r="H217" s="36">
        <f t="shared" si="168"/>
        <v>8.6307023631250229E-2</v>
      </c>
      <c r="I217" s="36">
        <f t="shared" si="169"/>
        <v>7.873430975078223E-2</v>
      </c>
      <c r="J217" s="36">
        <f t="shared" si="170"/>
        <v>7.0358060313865864E-2</v>
      </c>
      <c r="K217" s="36">
        <f t="shared" si="171"/>
        <v>7.3730474694717357E-2</v>
      </c>
      <c r="L217" s="36">
        <f t="shared" si="172"/>
        <v>6.7192617212705599E-2</v>
      </c>
      <c r="M217" s="36">
        <f t="shared" si="174"/>
        <v>6.338191071015499E-2</v>
      </c>
      <c r="N217" s="36">
        <f t="shared" si="175"/>
        <v>1</v>
      </c>
      <c r="P217" s="141" t="s">
        <v>20</v>
      </c>
      <c r="Q217" s="142">
        <v>2242</v>
      </c>
      <c r="R217" s="142">
        <v>2460</v>
      </c>
      <c r="S217" s="142">
        <v>2187</v>
      </c>
      <c r="T217" s="142">
        <v>2328</v>
      </c>
      <c r="U217" s="142">
        <v>2022</v>
      </c>
      <c r="V217" s="142">
        <v>2153</v>
      </c>
      <c r="W217" s="142">
        <v>2129</v>
      </c>
      <c r="X217" s="142">
        <v>1910</v>
      </c>
      <c r="Y217" s="142">
        <v>1701</v>
      </c>
      <c r="Z217" s="142">
        <v>1772</v>
      </c>
      <c r="AA217" s="142">
        <v>1688</v>
      </c>
      <c r="AB217" s="142">
        <v>1083</v>
      </c>
      <c r="AC217" s="142">
        <v>23675</v>
      </c>
      <c r="AE217" s="141" t="s">
        <v>20</v>
      </c>
      <c r="AF217" s="142">
        <v>2881</v>
      </c>
      <c r="AG217" s="142">
        <v>2822</v>
      </c>
      <c r="AH217" s="142">
        <v>2779</v>
      </c>
      <c r="AI217" s="142">
        <v>2654</v>
      </c>
      <c r="AJ217" s="142">
        <v>2255</v>
      </c>
      <c r="AK217" s="142">
        <v>2249</v>
      </c>
      <c r="AL217" s="142">
        <v>2288</v>
      </c>
      <c r="AM217" s="142">
        <v>2111</v>
      </c>
      <c r="AN217" s="142">
        <v>1793</v>
      </c>
      <c r="AO217" s="142">
        <v>1891</v>
      </c>
      <c r="AP217" s="142">
        <v>1700</v>
      </c>
      <c r="AQ217" s="142">
        <v>1901</v>
      </c>
      <c r="AR217" s="142">
        <v>27324</v>
      </c>
      <c r="AT217" s="141" t="s">
        <v>20</v>
      </c>
      <c r="AU217" s="142">
        <v>2584</v>
      </c>
      <c r="AV217" s="142">
        <v>3005</v>
      </c>
      <c r="AW217" s="142">
        <v>2929</v>
      </c>
      <c r="AX217" s="142">
        <v>2868</v>
      </c>
      <c r="AY217" s="142">
        <v>2872</v>
      </c>
      <c r="AZ217" s="142">
        <v>2731</v>
      </c>
      <c r="BA217" s="142">
        <v>2672</v>
      </c>
      <c r="BB217" s="142">
        <v>2446</v>
      </c>
      <c r="BC217" s="142">
        <v>2285</v>
      </c>
      <c r="BD217" s="142">
        <v>2393</v>
      </c>
      <c r="BE217" s="142">
        <v>2131</v>
      </c>
      <c r="BF217" s="142">
        <v>2222</v>
      </c>
      <c r="BG217" s="142">
        <v>31138</v>
      </c>
    </row>
    <row r="218" spans="1:59" x14ac:dyDescent="0.2">
      <c r="A218" s="35" t="s">
        <v>21</v>
      </c>
      <c r="B218" s="36">
        <f t="shared" si="173"/>
        <v>9.6969596112562617E-2</v>
      </c>
      <c r="C218" s="36">
        <f t="shared" si="163"/>
        <v>0.10074720007987885</v>
      </c>
      <c r="D218" s="36">
        <f t="shared" si="164"/>
        <v>9.4531627032334295E-2</v>
      </c>
      <c r="E218" s="36">
        <f t="shared" si="165"/>
        <v>8.7001381238455008E-2</v>
      </c>
      <c r="F218" s="36">
        <f t="shared" si="166"/>
        <v>8.8474147542893275E-2</v>
      </c>
      <c r="G218" s="36">
        <f t="shared" si="167"/>
        <v>8.2341781631192684E-2</v>
      </c>
      <c r="H218" s="36">
        <f t="shared" si="168"/>
        <v>8.8557354678737252E-2</v>
      </c>
      <c r="I218" s="36">
        <f t="shared" si="169"/>
        <v>8.0769166763741657E-2</v>
      </c>
      <c r="J218" s="36">
        <f t="shared" si="170"/>
        <v>7.2390208184253887E-2</v>
      </c>
      <c r="K218" s="36">
        <f t="shared" si="171"/>
        <v>7.1890965369190069E-2</v>
      </c>
      <c r="L218" s="36">
        <f t="shared" si="172"/>
        <v>6.8695811352781619E-2</v>
      </c>
      <c r="M218" s="36">
        <f t="shared" si="174"/>
        <v>6.7630760013978802E-2</v>
      </c>
      <c r="N218" s="36">
        <f t="shared" si="175"/>
        <v>1</v>
      </c>
      <c r="P218" s="141" t="s">
        <v>21</v>
      </c>
      <c r="Q218" s="142">
        <v>2947</v>
      </c>
      <c r="R218" s="142">
        <v>2930</v>
      </c>
      <c r="S218" s="142">
        <v>2340</v>
      </c>
      <c r="T218" s="142">
        <v>2504</v>
      </c>
      <c r="U218" s="142">
        <v>2554</v>
      </c>
      <c r="V218" s="142">
        <v>2517</v>
      </c>
      <c r="W218" s="142">
        <v>2772</v>
      </c>
      <c r="X218" s="142">
        <v>2707</v>
      </c>
      <c r="Y218" s="142">
        <v>2326</v>
      </c>
      <c r="Z218" s="142">
        <v>2499</v>
      </c>
      <c r="AA218" s="142">
        <v>2493</v>
      </c>
      <c r="AB218" s="142">
        <v>1760</v>
      </c>
      <c r="AC218" s="142">
        <v>30349</v>
      </c>
      <c r="AE218" s="141" t="s">
        <v>21</v>
      </c>
      <c r="AF218" s="142">
        <v>4295</v>
      </c>
      <c r="AG218" s="142">
        <v>4304</v>
      </c>
      <c r="AH218" s="142">
        <v>4327</v>
      </c>
      <c r="AI218" s="142">
        <v>3956</v>
      </c>
      <c r="AJ218" s="142">
        <v>3985</v>
      </c>
      <c r="AK218" s="142">
        <v>3354</v>
      </c>
      <c r="AL218" s="142">
        <v>3706</v>
      </c>
      <c r="AM218" s="142">
        <v>3196</v>
      </c>
      <c r="AN218" s="142">
        <v>2816</v>
      </c>
      <c r="AO218" s="142">
        <v>2658</v>
      </c>
      <c r="AP218" s="142">
        <v>2377</v>
      </c>
      <c r="AQ218" s="142">
        <v>2850</v>
      </c>
      <c r="AR218" s="142">
        <v>41824</v>
      </c>
      <c r="AT218" s="141" t="s">
        <v>21</v>
      </c>
      <c r="AU218" s="142">
        <v>4412</v>
      </c>
      <c r="AV218" s="142">
        <v>4874</v>
      </c>
      <c r="AW218" s="142">
        <v>4694</v>
      </c>
      <c r="AX218" s="142">
        <v>3996</v>
      </c>
      <c r="AY218" s="142">
        <v>4094</v>
      </c>
      <c r="AZ218" s="142">
        <v>4025</v>
      </c>
      <c r="BA218" s="142">
        <v>4165</v>
      </c>
      <c r="BB218" s="142">
        <v>3804</v>
      </c>
      <c r="BC218" s="142">
        <v>3558</v>
      </c>
      <c r="BD218" s="142">
        <v>3483</v>
      </c>
      <c r="BE218" s="142">
        <v>3386</v>
      </c>
      <c r="BF218" s="142">
        <v>3518</v>
      </c>
      <c r="BG218" s="142">
        <v>48009</v>
      </c>
    </row>
    <row r="219" spans="1:59" x14ac:dyDescent="0.2">
      <c r="A219" s="35" t="s">
        <v>22</v>
      </c>
      <c r="B219" s="36">
        <f t="shared" si="173"/>
        <v>8.1400124004541469E-2</v>
      </c>
      <c r="C219" s="36">
        <f t="shared" si="163"/>
        <v>8.9959658262809106E-2</v>
      </c>
      <c r="D219" s="36">
        <f t="shared" si="164"/>
        <v>8.173026596558472E-2</v>
      </c>
      <c r="E219" s="36">
        <f t="shared" si="165"/>
        <v>8.2712639605762181E-2</v>
      </c>
      <c r="F219" s="36">
        <f t="shared" si="166"/>
        <v>8.3308505584230488E-2</v>
      </c>
      <c r="G219" s="36">
        <f t="shared" si="167"/>
        <v>8.3292401098325933E-2</v>
      </c>
      <c r="H219" s="36">
        <f t="shared" si="168"/>
        <v>8.9065859295106659E-2</v>
      </c>
      <c r="I219" s="36">
        <f t="shared" si="169"/>
        <v>8.8469993316638351E-2</v>
      </c>
      <c r="J219" s="36">
        <f t="shared" si="170"/>
        <v>7.9234070650379657E-2</v>
      </c>
      <c r="K219" s="36">
        <f t="shared" si="171"/>
        <v>8.2342236429957569E-2</v>
      </c>
      <c r="L219" s="36">
        <f t="shared" si="172"/>
        <v>8.2285870729291638E-2</v>
      </c>
      <c r="M219" s="36">
        <f t="shared" si="174"/>
        <v>7.6198375057372231E-2</v>
      </c>
      <c r="N219" s="36">
        <f t="shared" si="175"/>
        <v>1</v>
      </c>
      <c r="P219" s="141" t="s">
        <v>22</v>
      </c>
      <c r="Q219" s="142">
        <v>2747</v>
      </c>
      <c r="R219" s="142">
        <v>2827</v>
      </c>
      <c r="S219" s="142">
        <v>2048</v>
      </c>
      <c r="T219" s="142">
        <v>2417</v>
      </c>
      <c r="U219" s="142">
        <v>2370</v>
      </c>
      <c r="V219" s="142">
        <v>2358</v>
      </c>
      <c r="W219" s="142">
        <v>2450</v>
      </c>
      <c r="X219" s="142">
        <v>2635</v>
      </c>
      <c r="Y219" s="142">
        <v>2424</v>
      </c>
      <c r="Z219" s="142">
        <v>2615</v>
      </c>
      <c r="AA219" s="142">
        <v>2778</v>
      </c>
      <c r="AB219" s="142">
        <v>1839</v>
      </c>
      <c r="AC219" s="142">
        <v>29508</v>
      </c>
      <c r="AE219" s="141" t="s">
        <v>22</v>
      </c>
      <c r="AF219" s="142">
        <v>3511</v>
      </c>
      <c r="AG219" s="142">
        <v>3915</v>
      </c>
      <c r="AH219" s="142">
        <v>3811</v>
      </c>
      <c r="AI219" s="142">
        <v>3670</v>
      </c>
      <c r="AJ219" s="142">
        <v>3545</v>
      </c>
      <c r="AK219" s="142">
        <v>3630</v>
      </c>
      <c r="AL219" s="142">
        <v>4020</v>
      </c>
      <c r="AM219" s="142">
        <v>3904</v>
      </c>
      <c r="AN219" s="142">
        <v>3282</v>
      </c>
      <c r="AO219" s="142">
        <v>3362</v>
      </c>
      <c r="AP219" s="142">
        <v>3264</v>
      </c>
      <c r="AQ219" s="142">
        <v>3415</v>
      </c>
      <c r="AR219" s="142">
        <v>43329</v>
      </c>
      <c r="AT219" s="141" t="s">
        <v>22</v>
      </c>
      <c r="AU219" s="142">
        <v>3851</v>
      </c>
      <c r="AV219" s="142">
        <v>4430</v>
      </c>
      <c r="AW219" s="142">
        <v>4291</v>
      </c>
      <c r="AX219" s="142">
        <v>4185</v>
      </c>
      <c r="AY219" s="142">
        <v>4431</v>
      </c>
      <c r="AZ219" s="142">
        <v>4356</v>
      </c>
      <c r="BA219" s="142">
        <v>4591</v>
      </c>
      <c r="BB219" s="142">
        <v>4448</v>
      </c>
      <c r="BC219" s="142">
        <v>4134</v>
      </c>
      <c r="BD219" s="142">
        <v>4249</v>
      </c>
      <c r="BE219" s="142">
        <v>4177</v>
      </c>
      <c r="BF219" s="142">
        <v>4209</v>
      </c>
      <c r="BG219" s="142">
        <v>51352</v>
      </c>
    </row>
    <row r="220" spans="1:59" x14ac:dyDescent="0.2">
      <c r="A220" s="35" t="s">
        <v>23</v>
      </c>
      <c r="B220" s="36">
        <f t="shared" si="173"/>
        <v>8.8817653313877226E-2</v>
      </c>
      <c r="C220" s="36">
        <f t="shared" si="163"/>
        <v>9.9070919068280069E-2</v>
      </c>
      <c r="D220" s="36">
        <f t="shared" si="164"/>
        <v>9.3653220736279172E-2</v>
      </c>
      <c r="E220" s="36">
        <f t="shared" si="165"/>
        <v>8.9415307714398817E-2</v>
      </c>
      <c r="F220" s="36">
        <f t="shared" si="166"/>
        <v>8.516187120159581E-2</v>
      </c>
      <c r="G220" s="36">
        <f t="shared" si="167"/>
        <v>8.5068730256059988E-2</v>
      </c>
      <c r="H220" s="36">
        <f t="shared" si="168"/>
        <v>9.0261337969682623E-2</v>
      </c>
      <c r="I220" s="36">
        <f t="shared" si="169"/>
        <v>8.308172341796223E-2</v>
      </c>
      <c r="J220" s="36">
        <f t="shared" si="170"/>
        <v>7.745445795850571E-2</v>
      </c>
      <c r="K220" s="36">
        <f t="shared" si="171"/>
        <v>6.9102819842126101E-2</v>
      </c>
      <c r="L220" s="36">
        <f t="shared" si="172"/>
        <v>6.9296863478659085E-2</v>
      </c>
      <c r="M220" s="36">
        <f t="shared" si="174"/>
        <v>6.9615095042573169E-2</v>
      </c>
      <c r="N220" s="36">
        <f t="shared" si="175"/>
        <v>0.99999999999999989</v>
      </c>
      <c r="P220" s="141" t="s">
        <v>23</v>
      </c>
      <c r="Q220" s="142">
        <v>3441</v>
      </c>
      <c r="R220" s="142">
        <v>3686</v>
      </c>
      <c r="S220" s="142">
        <v>3540</v>
      </c>
      <c r="T220" s="142">
        <v>3385</v>
      </c>
      <c r="U220" s="142">
        <v>3112</v>
      </c>
      <c r="V220" s="142">
        <v>3292</v>
      </c>
      <c r="W220" s="142">
        <v>3365</v>
      </c>
      <c r="X220" s="142">
        <v>2997</v>
      </c>
      <c r="Y220" s="142">
        <v>2951</v>
      </c>
      <c r="Z220" s="142">
        <v>2716</v>
      </c>
      <c r="AA220" s="142">
        <v>2851</v>
      </c>
      <c r="AB220" s="142">
        <v>1679</v>
      </c>
      <c r="AC220" s="142">
        <v>37015</v>
      </c>
      <c r="AE220" s="141" t="s">
        <v>23</v>
      </c>
      <c r="AF220" s="142">
        <v>4062</v>
      </c>
      <c r="AG220" s="142">
        <v>4749</v>
      </c>
      <c r="AH220" s="142">
        <v>4269</v>
      </c>
      <c r="AI220" s="142">
        <v>4167</v>
      </c>
      <c r="AJ220" s="142">
        <v>3818</v>
      </c>
      <c r="AK220" s="142">
        <v>3604</v>
      </c>
      <c r="AL220" s="142">
        <v>4166</v>
      </c>
      <c r="AM220" s="142">
        <v>3679</v>
      </c>
      <c r="AN220" s="142">
        <v>3268</v>
      </c>
      <c r="AO220" s="142">
        <v>2843</v>
      </c>
      <c r="AP220" s="142">
        <v>2867</v>
      </c>
      <c r="AQ220" s="142">
        <v>3492</v>
      </c>
      <c r="AR220" s="142">
        <v>44984</v>
      </c>
      <c r="AT220" s="141" t="s">
        <v>23</v>
      </c>
      <c r="AU220" s="142">
        <v>3940</v>
      </c>
      <c r="AV220" s="142">
        <v>4329</v>
      </c>
      <c r="AW220" s="142">
        <v>4257</v>
      </c>
      <c r="AX220" s="142">
        <v>3968</v>
      </c>
      <c r="AY220" s="142">
        <v>4042</v>
      </c>
      <c r="AZ220" s="142">
        <v>4064</v>
      </c>
      <c r="BA220" s="142">
        <v>4098</v>
      </c>
      <c r="BB220" s="142">
        <v>4028</v>
      </c>
      <c r="BC220" s="142">
        <v>3760</v>
      </c>
      <c r="BD220" s="142">
        <v>3344</v>
      </c>
      <c r="BE220" s="142">
        <v>3210</v>
      </c>
      <c r="BF220" s="142">
        <v>3798</v>
      </c>
      <c r="BG220" s="142">
        <v>46838</v>
      </c>
    </row>
    <row r="221" spans="1:59" x14ac:dyDescent="0.2">
      <c r="A221" s="35" t="s">
        <v>24</v>
      </c>
      <c r="B221" s="36">
        <f t="shared" si="173"/>
        <v>7.880976485445608E-2</v>
      </c>
      <c r="C221" s="36">
        <f t="shared" si="163"/>
        <v>8.8161314226670701E-2</v>
      </c>
      <c r="D221" s="36">
        <f t="shared" si="164"/>
        <v>8.2859319716531155E-2</v>
      </c>
      <c r="E221" s="36">
        <f t="shared" si="165"/>
        <v>8.2400091845574189E-2</v>
      </c>
      <c r="F221" s="36">
        <f t="shared" si="166"/>
        <v>8.56877459217434E-2</v>
      </c>
      <c r="G221" s="36">
        <f t="shared" si="167"/>
        <v>8.510327408597998E-2</v>
      </c>
      <c r="H221" s="36">
        <f t="shared" si="168"/>
        <v>8.8944089006710983E-2</v>
      </c>
      <c r="I221" s="36">
        <f t="shared" si="169"/>
        <v>8.7649901370377717E-2</v>
      </c>
      <c r="J221" s="36">
        <f t="shared" si="170"/>
        <v>7.7953931094945361E-2</v>
      </c>
      <c r="K221" s="36">
        <f t="shared" si="171"/>
        <v>8.6637512654858945E-2</v>
      </c>
      <c r="L221" s="36">
        <f t="shared" si="172"/>
        <v>7.6774550426351326E-2</v>
      </c>
      <c r="M221" s="36">
        <f t="shared" si="174"/>
        <v>7.9018504795800151E-2</v>
      </c>
      <c r="N221" s="36">
        <f t="shared" si="175"/>
        <v>1</v>
      </c>
      <c r="P221" s="141" t="s">
        <v>24</v>
      </c>
      <c r="Q221" s="142">
        <v>1993</v>
      </c>
      <c r="R221" s="142">
        <v>2115</v>
      </c>
      <c r="S221" s="142">
        <v>1803</v>
      </c>
      <c r="T221" s="142">
        <v>2069</v>
      </c>
      <c r="U221" s="142">
        <v>2198</v>
      </c>
      <c r="V221" s="142">
        <v>2172</v>
      </c>
      <c r="W221" s="142">
        <v>2132</v>
      </c>
      <c r="X221" s="142">
        <v>2209</v>
      </c>
      <c r="Y221" s="142">
        <v>2009</v>
      </c>
      <c r="Z221" s="142">
        <v>2303</v>
      </c>
      <c r="AA221" s="142">
        <v>2108</v>
      </c>
      <c r="AB221" s="142">
        <v>1601</v>
      </c>
      <c r="AC221" s="142">
        <v>24712</v>
      </c>
      <c r="AE221" s="141" t="s">
        <v>24</v>
      </c>
      <c r="AF221" s="142">
        <v>2753</v>
      </c>
      <c r="AG221" s="142">
        <v>2952</v>
      </c>
      <c r="AH221" s="142">
        <v>2902</v>
      </c>
      <c r="AI221" s="142">
        <v>2889</v>
      </c>
      <c r="AJ221" s="142">
        <v>2739</v>
      </c>
      <c r="AK221" s="142">
        <v>2885</v>
      </c>
      <c r="AL221" s="142">
        <v>3037</v>
      </c>
      <c r="AM221" s="142">
        <v>2923</v>
      </c>
      <c r="AN221" s="142">
        <v>2587</v>
      </c>
      <c r="AO221" s="142">
        <v>2757</v>
      </c>
      <c r="AP221" s="142">
        <v>2183</v>
      </c>
      <c r="AQ221" s="142">
        <v>2567</v>
      </c>
      <c r="AR221" s="142">
        <v>33174</v>
      </c>
      <c r="AT221" s="141" t="s">
        <v>24</v>
      </c>
      <c r="AU221" s="142">
        <v>2805</v>
      </c>
      <c r="AV221" s="142">
        <v>3380</v>
      </c>
      <c r="AW221" s="142">
        <v>3234</v>
      </c>
      <c r="AX221" s="142">
        <v>2937</v>
      </c>
      <c r="AY221" s="142">
        <v>3273</v>
      </c>
      <c r="AZ221" s="142">
        <v>3097</v>
      </c>
      <c r="BA221" s="142">
        <v>3353</v>
      </c>
      <c r="BB221" s="142">
        <v>3266</v>
      </c>
      <c r="BC221" s="142">
        <v>2873</v>
      </c>
      <c r="BD221" s="142">
        <v>3241</v>
      </c>
      <c r="BE221" s="142">
        <v>3065</v>
      </c>
      <c r="BF221" s="142">
        <v>3403</v>
      </c>
      <c r="BG221" s="142">
        <v>37927</v>
      </c>
    </row>
    <row r="222" spans="1:59" x14ac:dyDescent="0.2">
      <c r="A222" s="35" t="s">
        <v>25</v>
      </c>
      <c r="B222" s="36">
        <f t="shared" si="173"/>
        <v>9.1090104323075113E-2</v>
      </c>
      <c r="C222" s="36">
        <f t="shared" si="163"/>
        <v>0.10165297888730758</v>
      </c>
      <c r="D222" s="36">
        <f t="shared" si="164"/>
        <v>9.6946036637114985E-2</v>
      </c>
      <c r="E222" s="36">
        <f t="shared" si="165"/>
        <v>9.6410711721004322E-2</v>
      </c>
      <c r="F222" s="36">
        <f t="shared" si="166"/>
        <v>8.937314757993968E-2</v>
      </c>
      <c r="G222" s="36">
        <f t="shared" si="167"/>
        <v>8.7049054041703114E-2</v>
      </c>
      <c r="H222" s="36">
        <f t="shared" si="168"/>
        <v>8.5416965882829127E-2</v>
      </c>
      <c r="I222" s="36">
        <f t="shared" si="169"/>
        <v>8.0187755421796861E-2</v>
      </c>
      <c r="J222" s="36">
        <f t="shared" si="170"/>
        <v>7.0839154447766645E-2</v>
      </c>
      <c r="K222" s="36">
        <f t="shared" si="171"/>
        <v>7.1198213842718933E-2</v>
      </c>
      <c r="L222" s="36">
        <f t="shared" si="172"/>
        <v>6.602775855540613E-2</v>
      </c>
      <c r="M222" s="36">
        <f t="shared" si="174"/>
        <v>6.3808118659337498E-2</v>
      </c>
      <c r="N222" s="36">
        <f t="shared" si="175"/>
        <v>1</v>
      </c>
      <c r="P222" s="141" t="s">
        <v>25</v>
      </c>
      <c r="Q222" s="142">
        <v>4022</v>
      </c>
      <c r="R222" s="142">
        <v>4313</v>
      </c>
      <c r="S222" s="142">
        <v>3873</v>
      </c>
      <c r="T222" s="142">
        <v>4354</v>
      </c>
      <c r="U222" s="142">
        <v>4083</v>
      </c>
      <c r="V222" s="142">
        <v>4052</v>
      </c>
      <c r="W222" s="142">
        <v>3899</v>
      </c>
      <c r="X222" s="142">
        <v>3623</v>
      </c>
      <c r="Y222" s="142">
        <v>3265</v>
      </c>
      <c r="Z222" s="142">
        <v>3600</v>
      </c>
      <c r="AA222" s="142">
        <v>3465</v>
      </c>
      <c r="AB222" s="142">
        <v>2202</v>
      </c>
      <c r="AC222" s="142">
        <v>44751</v>
      </c>
      <c r="AE222" s="141" t="s">
        <v>25</v>
      </c>
      <c r="AF222" s="142">
        <v>5333</v>
      </c>
      <c r="AG222" s="142">
        <v>6033</v>
      </c>
      <c r="AH222" s="142">
        <v>5701</v>
      </c>
      <c r="AI222" s="142">
        <v>5322</v>
      </c>
      <c r="AJ222" s="142">
        <v>4694</v>
      </c>
      <c r="AK222" s="142">
        <v>4447</v>
      </c>
      <c r="AL222" s="142">
        <v>4538</v>
      </c>
      <c r="AM222" s="142">
        <v>4183</v>
      </c>
      <c r="AN222" s="142">
        <v>3742</v>
      </c>
      <c r="AO222" s="142">
        <v>3381</v>
      </c>
      <c r="AP222" s="142">
        <v>2894</v>
      </c>
      <c r="AQ222" s="142">
        <v>3273</v>
      </c>
      <c r="AR222" s="142">
        <v>53541</v>
      </c>
      <c r="AT222" s="141" t="s">
        <v>25</v>
      </c>
      <c r="AU222" s="142">
        <v>4598</v>
      </c>
      <c r="AV222" s="142">
        <v>5225</v>
      </c>
      <c r="AW222" s="142">
        <v>5276</v>
      </c>
      <c r="AX222" s="142">
        <v>5092</v>
      </c>
      <c r="AY222" s="142">
        <v>4913</v>
      </c>
      <c r="AZ222" s="142">
        <v>4835</v>
      </c>
      <c r="BA222" s="142">
        <v>4647</v>
      </c>
      <c r="BB222" s="142">
        <v>4477</v>
      </c>
      <c r="BC222" s="142">
        <v>3844</v>
      </c>
      <c r="BD222" s="142">
        <v>3925</v>
      </c>
      <c r="BE222" s="142">
        <v>3755</v>
      </c>
      <c r="BF222" s="142">
        <v>4299</v>
      </c>
      <c r="BG222" s="142">
        <v>54886</v>
      </c>
    </row>
    <row r="223" spans="1:59" x14ac:dyDescent="0.2">
      <c r="A223" s="35" t="s">
        <v>26</v>
      </c>
      <c r="B223" s="36">
        <f t="shared" si="173"/>
        <v>9.003822921563584E-2</v>
      </c>
      <c r="C223" s="36">
        <f t="shared" si="163"/>
        <v>9.7267187624732798E-2</v>
      </c>
      <c r="D223" s="36">
        <f t="shared" si="164"/>
        <v>9.2805634152615279E-2</v>
      </c>
      <c r="E223" s="36">
        <f t="shared" si="165"/>
        <v>9.1776727188866522E-2</v>
      </c>
      <c r="F223" s="36">
        <f t="shared" si="166"/>
        <v>8.584277237207405E-2</v>
      </c>
      <c r="G223" s="36">
        <f t="shared" si="167"/>
        <v>8.5727463833033229E-2</v>
      </c>
      <c r="H223" s="36">
        <f t="shared" si="168"/>
        <v>8.6357225853948436E-2</v>
      </c>
      <c r="I223" s="36">
        <f t="shared" si="169"/>
        <v>8.3749478894102405E-2</v>
      </c>
      <c r="J223" s="36">
        <f t="shared" si="170"/>
        <v>7.2715338696658707E-2</v>
      </c>
      <c r="K223" s="36">
        <f t="shared" si="171"/>
        <v>7.4542535546074637E-2</v>
      </c>
      <c r="L223" s="36">
        <f t="shared" si="172"/>
        <v>6.7863510169326152E-2</v>
      </c>
      <c r="M223" s="36">
        <f t="shared" si="174"/>
        <v>7.1313896452931944E-2</v>
      </c>
      <c r="N223" s="36">
        <f t="shared" si="175"/>
        <v>1</v>
      </c>
      <c r="P223" s="141" t="s">
        <v>26</v>
      </c>
      <c r="Q223" s="142">
        <v>3045</v>
      </c>
      <c r="R223" s="142">
        <v>3116</v>
      </c>
      <c r="S223" s="142">
        <v>2872</v>
      </c>
      <c r="T223" s="142">
        <v>3030</v>
      </c>
      <c r="U223" s="142">
        <v>2554</v>
      </c>
      <c r="V223" s="142">
        <v>2707</v>
      </c>
      <c r="W223" s="142">
        <v>2810</v>
      </c>
      <c r="X223" s="142">
        <v>2750</v>
      </c>
      <c r="Y223" s="142">
        <v>2416</v>
      </c>
      <c r="Z223" s="142">
        <v>2482</v>
      </c>
      <c r="AA223" s="142">
        <v>2327</v>
      </c>
      <c r="AB223" s="142">
        <v>1452</v>
      </c>
      <c r="AC223" s="142">
        <v>31561</v>
      </c>
      <c r="AE223" s="141" t="s">
        <v>26</v>
      </c>
      <c r="AF223" s="142">
        <v>3640</v>
      </c>
      <c r="AG223" s="142">
        <v>3871</v>
      </c>
      <c r="AH223" s="142">
        <v>3909</v>
      </c>
      <c r="AI223" s="142">
        <v>3776</v>
      </c>
      <c r="AJ223" s="142">
        <v>3363</v>
      </c>
      <c r="AK223" s="142">
        <v>3229</v>
      </c>
      <c r="AL223" s="142">
        <v>3259</v>
      </c>
      <c r="AM223" s="142">
        <v>3231</v>
      </c>
      <c r="AN223" s="142">
        <v>2657</v>
      </c>
      <c r="AO223" s="142">
        <v>2691</v>
      </c>
      <c r="AP223" s="142">
        <v>2465</v>
      </c>
      <c r="AQ223" s="142">
        <v>3038</v>
      </c>
      <c r="AR223" s="142">
        <v>39129</v>
      </c>
      <c r="AT223" s="141" t="s">
        <v>26</v>
      </c>
      <c r="AU223" s="142">
        <v>3466</v>
      </c>
      <c r="AV223" s="142">
        <v>3979</v>
      </c>
      <c r="AW223" s="142">
        <v>3682</v>
      </c>
      <c r="AX223" s="142">
        <v>3541</v>
      </c>
      <c r="AY223" s="142">
        <v>3761</v>
      </c>
      <c r="AZ223" s="142">
        <v>3729</v>
      </c>
      <c r="BA223" s="142">
        <v>3667</v>
      </c>
      <c r="BB223" s="142">
        <v>3461</v>
      </c>
      <c r="BC223" s="142">
        <v>3125</v>
      </c>
      <c r="BD223" s="142">
        <v>3231</v>
      </c>
      <c r="BE223" s="142">
        <v>2859</v>
      </c>
      <c r="BF223" s="142">
        <v>3550</v>
      </c>
      <c r="BG223" s="142">
        <v>42051</v>
      </c>
    </row>
    <row r="224" spans="1:59" x14ac:dyDescent="0.2">
      <c r="A224" s="35" t="s">
        <v>27</v>
      </c>
      <c r="B224" s="36">
        <f t="shared" si="173"/>
        <v>8.9843383663134199E-2</v>
      </c>
      <c r="C224" s="36">
        <f t="shared" si="163"/>
        <v>9.4424285271138872E-2</v>
      </c>
      <c r="D224" s="36">
        <f t="shared" si="164"/>
        <v>9.2144655494557026E-2</v>
      </c>
      <c r="E224" s="36">
        <f t="shared" si="165"/>
        <v>9.0550357454605795E-2</v>
      </c>
      <c r="F224" s="36">
        <f t="shared" si="166"/>
        <v>8.6250802559533685E-2</v>
      </c>
      <c r="G224" s="36">
        <f t="shared" si="167"/>
        <v>8.7065986625210104E-2</v>
      </c>
      <c r="H224" s="36">
        <f t="shared" si="168"/>
        <v>8.8617000555479414E-2</v>
      </c>
      <c r="I224" s="36">
        <f t="shared" si="169"/>
        <v>8.3841320453906035E-2</v>
      </c>
      <c r="J224" s="36">
        <f t="shared" si="170"/>
        <v>7.1837194035449692E-2</v>
      </c>
      <c r="K224" s="36">
        <f t="shared" si="171"/>
        <v>7.7500198385502705E-2</v>
      </c>
      <c r="L224" s="36">
        <f t="shared" si="172"/>
        <v>7.0502600653590056E-2</v>
      </c>
      <c r="M224" s="36">
        <f t="shared" si="174"/>
        <v>6.7422214847892431E-2</v>
      </c>
      <c r="N224" s="36">
        <f t="shared" si="175"/>
        <v>1</v>
      </c>
      <c r="P224" s="141" t="s">
        <v>27</v>
      </c>
      <c r="Q224" s="142">
        <v>3347</v>
      </c>
      <c r="R224" s="142">
        <v>3429</v>
      </c>
      <c r="S224" s="142">
        <v>3348</v>
      </c>
      <c r="T224" s="142">
        <v>3770</v>
      </c>
      <c r="U224" s="142">
        <v>3125</v>
      </c>
      <c r="V224" s="142">
        <v>3201</v>
      </c>
      <c r="W224" s="142">
        <v>3335</v>
      </c>
      <c r="X224" s="142">
        <v>3210</v>
      </c>
      <c r="Y224" s="142">
        <v>2838</v>
      </c>
      <c r="Z224" s="142">
        <v>3121</v>
      </c>
      <c r="AA224" s="142">
        <v>2751</v>
      </c>
      <c r="AB224" s="142">
        <v>1897</v>
      </c>
      <c r="AC224" s="142">
        <v>37372</v>
      </c>
      <c r="AE224" s="141" t="s">
        <v>27</v>
      </c>
      <c r="AF224" s="142">
        <v>4455</v>
      </c>
      <c r="AG224" s="142">
        <v>4432</v>
      </c>
      <c r="AH224" s="142">
        <v>4372</v>
      </c>
      <c r="AI224" s="142">
        <v>4066</v>
      </c>
      <c r="AJ224" s="142">
        <v>4108</v>
      </c>
      <c r="AK224" s="142">
        <v>3874</v>
      </c>
      <c r="AL224" s="142">
        <v>4015</v>
      </c>
      <c r="AM224" s="142">
        <v>3602</v>
      </c>
      <c r="AN224" s="142">
        <v>3053</v>
      </c>
      <c r="AO224" s="142">
        <v>3287</v>
      </c>
      <c r="AP224" s="142">
        <v>2961</v>
      </c>
      <c r="AQ224" s="142">
        <v>3500</v>
      </c>
      <c r="AR224" s="142">
        <v>45725</v>
      </c>
      <c r="AT224" s="141" t="s">
        <v>27</v>
      </c>
      <c r="AU224" s="142">
        <v>4652</v>
      </c>
      <c r="AV224" s="142">
        <v>5228</v>
      </c>
      <c r="AW224" s="142">
        <v>5053</v>
      </c>
      <c r="AX224" s="142">
        <v>4716</v>
      </c>
      <c r="AY224" s="142">
        <v>4723</v>
      </c>
      <c r="AZ224" s="142">
        <v>4994</v>
      </c>
      <c r="BA224" s="142">
        <v>4934</v>
      </c>
      <c r="BB224" s="142">
        <v>4810</v>
      </c>
      <c r="BC224" s="142">
        <v>4067</v>
      </c>
      <c r="BD224" s="142">
        <v>4335</v>
      </c>
      <c r="BE224" s="142">
        <v>4061</v>
      </c>
      <c r="BF224" s="142">
        <v>3949</v>
      </c>
      <c r="BG224" s="142">
        <v>55522</v>
      </c>
    </row>
    <row r="225" spans="1:59" x14ac:dyDescent="0.2">
      <c r="A225" s="35" t="s">
        <v>28</v>
      </c>
      <c r="B225" s="36">
        <f t="shared" si="173"/>
        <v>8.4492675601394049E-2</v>
      </c>
      <c r="C225" s="36">
        <f t="shared" si="163"/>
        <v>9.0166605275833742E-2</v>
      </c>
      <c r="D225" s="36">
        <f t="shared" si="164"/>
        <v>8.8785311534865269E-2</v>
      </c>
      <c r="E225" s="36">
        <f t="shared" si="165"/>
        <v>8.838863230668971E-2</v>
      </c>
      <c r="F225" s="36">
        <f t="shared" si="166"/>
        <v>8.3040546283965663E-2</v>
      </c>
      <c r="G225" s="36">
        <f t="shared" si="167"/>
        <v>8.0377128609072618E-2</v>
      </c>
      <c r="H225" s="36">
        <f t="shared" si="168"/>
        <v>8.9748675374720199E-2</v>
      </c>
      <c r="I225" s="36">
        <f t="shared" si="169"/>
        <v>8.5484373671832939E-2</v>
      </c>
      <c r="J225" s="36">
        <f t="shared" si="170"/>
        <v>7.5021959028702581E-2</v>
      </c>
      <c r="K225" s="36">
        <f t="shared" si="171"/>
        <v>8.3153883206301529E-2</v>
      </c>
      <c r="L225" s="36">
        <f t="shared" si="172"/>
        <v>7.7685376703595613E-2</v>
      </c>
      <c r="M225" s="36">
        <f t="shared" si="174"/>
        <v>7.3654832403026102E-2</v>
      </c>
      <c r="N225" s="36">
        <f t="shared" si="175"/>
        <v>1</v>
      </c>
      <c r="P225" s="141" t="s">
        <v>28</v>
      </c>
      <c r="Q225" s="142">
        <v>4287</v>
      </c>
      <c r="R225" s="142">
        <v>4316</v>
      </c>
      <c r="S225" s="142">
        <v>4317</v>
      </c>
      <c r="T225" s="142">
        <v>4744</v>
      </c>
      <c r="U225" s="142">
        <v>3939</v>
      </c>
      <c r="V225" s="142">
        <v>4011</v>
      </c>
      <c r="W225" s="142">
        <v>4470</v>
      </c>
      <c r="X225" s="142">
        <v>4126</v>
      </c>
      <c r="Y225" s="142">
        <v>3711</v>
      </c>
      <c r="Z225" s="142">
        <v>4146</v>
      </c>
      <c r="AA225" s="142">
        <v>3790</v>
      </c>
      <c r="AB225" s="142">
        <v>2295</v>
      </c>
      <c r="AC225" s="142">
        <v>48152</v>
      </c>
      <c r="AE225" s="141" t="s">
        <v>28</v>
      </c>
      <c r="AF225" s="142">
        <v>3671</v>
      </c>
      <c r="AG225" s="142">
        <v>3928</v>
      </c>
      <c r="AH225" s="142">
        <v>3688</v>
      </c>
      <c r="AI225" s="142">
        <v>3609</v>
      </c>
      <c r="AJ225" s="142">
        <v>3613</v>
      </c>
      <c r="AK225" s="142">
        <v>3372</v>
      </c>
      <c r="AL225" s="142">
        <v>4360</v>
      </c>
      <c r="AM225" s="142">
        <v>3974</v>
      </c>
      <c r="AN225" s="142">
        <v>3428</v>
      </c>
      <c r="AO225" s="142">
        <v>3966</v>
      </c>
      <c r="AP225" s="142">
        <v>3880</v>
      </c>
      <c r="AQ225" s="142">
        <v>4437</v>
      </c>
      <c r="AR225" s="142">
        <v>45926</v>
      </c>
      <c r="AT225" s="141" t="s">
        <v>28</v>
      </c>
      <c r="AU225" s="142">
        <v>3970</v>
      </c>
      <c r="AV225" s="142">
        <v>4485</v>
      </c>
      <c r="AW225" s="142">
        <v>4529</v>
      </c>
      <c r="AX225" s="142">
        <v>4125</v>
      </c>
      <c r="AY225" s="142">
        <v>4171</v>
      </c>
      <c r="AZ225" s="142">
        <v>3964</v>
      </c>
      <c r="BA225" s="142">
        <v>3840</v>
      </c>
      <c r="BB225" s="142">
        <v>3968</v>
      </c>
      <c r="BC225" s="142">
        <v>3452</v>
      </c>
      <c r="BD225" s="142">
        <v>3627</v>
      </c>
      <c r="BE225" s="142">
        <v>3297</v>
      </c>
      <c r="BF225" s="142">
        <v>3666</v>
      </c>
      <c r="BG225" s="142">
        <v>47094</v>
      </c>
    </row>
    <row r="226" spans="1:59" x14ac:dyDescent="0.2">
      <c r="A226" s="35" t="s">
        <v>29</v>
      </c>
      <c r="B226" s="36">
        <f>(Q226+AU226+AF226)/($AC226+$BG226+$AR226)</f>
        <v>8.7533302205498639E-2</v>
      </c>
      <c r="C226" s="36">
        <f t="shared" si="163"/>
        <v>9.5992749045565651E-2</v>
      </c>
      <c r="D226" s="36">
        <f t="shared" si="164"/>
        <v>9.0142547172402429E-2</v>
      </c>
      <c r="E226" s="36">
        <f t="shared" si="165"/>
        <v>8.796359874390032E-2</v>
      </c>
      <c r="F226" s="36">
        <f t="shared" si="166"/>
        <v>8.5491682459465146E-2</v>
      </c>
      <c r="G226" s="36">
        <f t="shared" si="167"/>
        <v>8.3239492066979781E-2</v>
      </c>
      <c r="H226" s="36">
        <f t="shared" si="168"/>
        <v>9.0856656321239251E-2</v>
      </c>
      <c r="I226" s="36">
        <f t="shared" si="169"/>
        <v>8.4658555119155515E-2</v>
      </c>
      <c r="J226" s="36">
        <f t="shared" si="170"/>
        <v>7.8432988180578062E-2</v>
      </c>
      <c r="K226" s="36">
        <f t="shared" si="171"/>
        <v>7.7526618876285161E-2</v>
      </c>
      <c r="L226" s="36">
        <f t="shared" si="172"/>
        <v>7.0770047698829039E-2</v>
      </c>
      <c r="M226" s="36">
        <f t="shared" si="174"/>
        <v>6.7391762110100978E-2</v>
      </c>
      <c r="N226" s="36">
        <f t="shared" si="175"/>
        <v>1</v>
      </c>
      <c r="P226" s="141" t="s">
        <v>29</v>
      </c>
      <c r="Q226" s="142">
        <v>2745</v>
      </c>
      <c r="R226" s="142">
        <v>3063</v>
      </c>
      <c r="S226" s="142">
        <v>2773</v>
      </c>
      <c r="T226" s="142">
        <v>2904</v>
      </c>
      <c r="U226" s="142">
        <v>2588</v>
      </c>
      <c r="V226" s="142">
        <v>2585</v>
      </c>
      <c r="W226" s="142">
        <v>2768</v>
      </c>
      <c r="X226" s="142">
        <v>2593</v>
      </c>
      <c r="Y226" s="142">
        <v>2662</v>
      </c>
      <c r="Z226" s="142">
        <v>2529</v>
      </c>
      <c r="AA226" s="142">
        <v>2488</v>
      </c>
      <c r="AB226" s="142">
        <v>1473</v>
      </c>
      <c r="AC226" s="142">
        <v>31171</v>
      </c>
      <c r="AE226" s="141" t="s">
        <v>29</v>
      </c>
      <c r="AF226" s="142">
        <v>3687</v>
      </c>
      <c r="AG226" s="142">
        <v>3765</v>
      </c>
      <c r="AH226" s="142">
        <v>3501</v>
      </c>
      <c r="AI226" s="142">
        <v>3346</v>
      </c>
      <c r="AJ226" s="142">
        <v>3184</v>
      </c>
      <c r="AK226" s="142">
        <v>3314</v>
      </c>
      <c r="AL226" s="142">
        <v>3307</v>
      </c>
      <c r="AM226" s="142">
        <v>3203</v>
      </c>
      <c r="AN226" s="142">
        <v>2784</v>
      </c>
      <c r="AO226" s="142">
        <v>2871</v>
      </c>
      <c r="AP226" s="142">
        <v>2479</v>
      </c>
      <c r="AQ226" s="142">
        <v>2711</v>
      </c>
      <c r="AR226" s="142">
        <v>38152</v>
      </c>
      <c r="AT226" s="141" t="s">
        <v>29</v>
      </c>
      <c r="AU226" s="142">
        <v>3129</v>
      </c>
      <c r="AV226" s="142">
        <v>3657</v>
      </c>
      <c r="AW226" s="142">
        <v>3572</v>
      </c>
      <c r="AX226" s="142">
        <v>3358</v>
      </c>
      <c r="AY226" s="142">
        <v>3566</v>
      </c>
      <c r="AZ226" s="142">
        <v>3193</v>
      </c>
      <c r="BA226" s="142">
        <v>3849</v>
      </c>
      <c r="BB226" s="142">
        <v>3451</v>
      </c>
      <c r="BC226" s="142">
        <v>3121</v>
      </c>
      <c r="BD226" s="142">
        <v>3068</v>
      </c>
      <c r="BE226" s="142">
        <v>2763</v>
      </c>
      <c r="BF226" s="142">
        <v>3177</v>
      </c>
      <c r="BG226" s="142">
        <v>39904</v>
      </c>
    </row>
    <row r="227" spans="1:59" x14ac:dyDescent="0.2">
      <c r="A227" s="35" t="s">
        <v>30</v>
      </c>
      <c r="B227" s="36">
        <f t="shared" si="173"/>
        <v>8.0101078977979218E-2</v>
      </c>
      <c r="C227" s="36">
        <f t="shared" si="163"/>
        <v>8.5850280106427077E-2</v>
      </c>
      <c r="D227" s="36">
        <f t="shared" si="164"/>
        <v>8.1732247670236513E-2</v>
      </c>
      <c r="E227" s="36">
        <f t="shared" si="165"/>
        <v>8.3677616889281076E-2</v>
      </c>
      <c r="F227" s="36">
        <f t="shared" si="166"/>
        <v>8.4158945355848808E-2</v>
      </c>
      <c r="G227" s="36">
        <f t="shared" si="167"/>
        <v>8.7628521385691174E-2</v>
      </c>
      <c r="H227" s="36">
        <f t="shared" si="168"/>
        <v>8.9553835251962088E-2</v>
      </c>
      <c r="I227" s="36">
        <f t="shared" si="169"/>
        <v>8.7829074913427729E-2</v>
      </c>
      <c r="J227" s="36">
        <f t="shared" si="170"/>
        <v>7.8703889401414567E-2</v>
      </c>
      <c r="K227" s="36">
        <f t="shared" si="171"/>
        <v>8.1164012674982952E-2</v>
      </c>
      <c r="L227" s="36">
        <f t="shared" si="172"/>
        <v>7.8376318639444872E-2</v>
      </c>
      <c r="M227" s="36">
        <f t="shared" si="174"/>
        <v>8.1224178733303926E-2</v>
      </c>
      <c r="N227" s="36">
        <f t="shared" si="175"/>
        <v>0.99999999999999989</v>
      </c>
      <c r="P227" s="141" t="s">
        <v>30</v>
      </c>
      <c r="Q227" s="142">
        <v>2982</v>
      </c>
      <c r="R227" s="142">
        <v>3171</v>
      </c>
      <c r="S227" s="142">
        <v>2697</v>
      </c>
      <c r="T227" s="142">
        <v>3107</v>
      </c>
      <c r="U227" s="142">
        <v>3156</v>
      </c>
      <c r="V227" s="142">
        <v>3374</v>
      </c>
      <c r="W227" s="142">
        <v>3380</v>
      </c>
      <c r="X227" s="142">
        <v>3322</v>
      </c>
      <c r="Y227" s="142">
        <v>3350</v>
      </c>
      <c r="Z227" s="142">
        <v>3488</v>
      </c>
      <c r="AA227" s="142">
        <v>3407</v>
      </c>
      <c r="AB227" s="142">
        <v>2425</v>
      </c>
      <c r="AC227" s="142">
        <v>37859</v>
      </c>
      <c r="AE227" s="141" t="s">
        <v>30</v>
      </c>
      <c r="AF227" s="142">
        <v>4416</v>
      </c>
      <c r="AG227" s="142">
        <v>4761</v>
      </c>
      <c r="AH227" s="142">
        <v>4636</v>
      </c>
      <c r="AI227" s="142">
        <v>4430</v>
      </c>
      <c r="AJ227" s="142">
        <v>4386</v>
      </c>
      <c r="AK227" s="142">
        <v>4592</v>
      </c>
      <c r="AL227" s="142">
        <v>4726</v>
      </c>
      <c r="AM227" s="142">
        <v>4691</v>
      </c>
      <c r="AN227" s="142">
        <v>3887</v>
      </c>
      <c r="AO227" s="142">
        <v>3641</v>
      </c>
      <c r="AP227" s="142">
        <v>3506</v>
      </c>
      <c r="AQ227" s="142">
        <v>4054</v>
      </c>
      <c r="AR227" s="142">
        <v>51726</v>
      </c>
      <c r="AT227" s="141" t="s">
        <v>30</v>
      </c>
      <c r="AU227" s="142">
        <v>4584</v>
      </c>
      <c r="AV227" s="142">
        <v>4910</v>
      </c>
      <c r="AW227" s="142">
        <v>4893</v>
      </c>
      <c r="AX227" s="142">
        <v>4980</v>
      </c>
      <c r="AY227" s="142">
        <v>5047</v>
      </c>
      <c r="AZ227" s="142">
        <v>5142</v>
      </c>
      <c r="BA227" s="142">
        <v>5290</v>
      </c>
      <c r="BB227" s="142">
        <v>5125</v>
      </c>
      <c r="BC227" s="142">
        <v>4536</v>
      </c>
      <c r="BD227" s="142">
        <v>5012</v>
      </c>
      <c r="BE227" s="142">
        <v>4811</v>
      </c>
      <c r="BF227" s="142">
        <v>5671</v>
      </c>
      <c r="BG227" s="142">
        <v>60001</v>
      </c>
    </row>
    <row r="228" spans="1:59" x14ac:dyDescent="0.2">
      <c r="A228" s="35" t="s">
        <v>31</v>
      </c>
      <c r="B228" s="36">
        <f t="shared" si="173"/>
        <v>9.2649070481914203E-2</v>
      </c>
      <c r="C228" s="36">
        <f t="shared" si="163"/>
        <v>9.9567196645213379E-2</v>
      </c>
      <c r="D228" s="36">
        <f t="shared" si="164"/>
        <v>9.517188796447873E-2</v>
      </c>
      <c r="E228" s="36">
        <f t="shared" si="165"/>
        <v>9.0709304150875691E-2</v>
      </c>
      <c r="F228" s="36">
        <f t="shared" si="166"/>
        <v>8.5024555423496961E-2</v>
      </c>
      <c r="G228" s="36">
        <f t="shared" si="167"/>
        <v>8.4430291749826206E-2</v>
      </c>
      <c r="H228" s="36">
        <f t="shared" si="168"/>
        <v>8.9296526360639561E-2</v>
      </c>
      <c r="I228" s="36">
        <f t="shared" si="169"/>
        <v>8.1380485726459312E-2</v>
      </c>
      <c r="J228" s="36">
        <f t="shared" si="170"/>
        <v>6.8923373623662909E-2</v>
      </c>
      <c r="K228" s="36">
        <f t="shared" si="171"/>
        <v>7.0280088803175392E-2</v>
      </c>
      <c r="L228" s="36">
        <f t="shared" si="172"/>
        <v>6.8329109949992153E-2</v>
      </c>
      <c r="M228" s="36">
        <f t="shared" si="174"/>
        <v>7.4238109120265516E-2</v>
      </c>
      <c r="N228" s="36">
        <f t="shared" si="175"/>
        <v>1</v>
      </c>
      <c r="P228" s="141" t="s">
        <v>31</v>
      </c>
      <c r="Q228" s="142">
        <v>2284</v>
      </c>
      <c r="R228" s="142">
        <v>2313</v>
      </c>
      <c r="S228" s="142">
        <v>2222</v>
      </c>
      <c r="T228" s="142">
        <v>2313</v>
      </c>
      <c r="U228" s="142">
        <v>2063</v>
      </c>
      <c r="V228" s="142">
        <v>2223</v>
      </c>
      <c r="W228" s="142">
        <v>2171</v>
      </c>
      <c r="X228" s="142">
        <v>1949</v>
      </c>
      <c r="Y228" s="142">
        <v>1790</v>
      </c>
      <c r="Z228" s="142">
        <v>1744</v>
      </c>
      <c r="AA228" s="142">
        <v>1676</v>
      </c>
      <c r="AB228" s="142">
        <v>1288</v>
      </c>
      <c r="AC228" s="142">
        <v>24036</v>
      </c>
      <c r="AE228" s="141" t="s">
        <v>31</v>
      </c>
      <c r="AF228" s="142">
        <v>3122</v>
      </c>
      <c r="AG228" s="142">
        <v>3134</v>
      </c>
      <c r="AH228" s="142">
        <v>3031</v>
      </c>
      <c r="AI228" s="142">
        <v>2816</v>
      </c>
      <c r="AJ228" s="142">
        <v>2701</v>
      </c>
      <c r="AK228" s="142">
        <v>2702</v>
      </c>
      <c r="AL228" s="142">
        <v>2934</v>
      </c>
      <c r="AM228" s="142">
        <v>2580</v>
      </c>
      <c r="AN228" s="142">
        <v>2012</v>
      </c>
      <c r="AO228" s="142">
        <v>2025</v>
      </c>
      <c r="AP228" s="142">
        <v>1966</v>
      </c>
      <c r="AQ228" s="142">
        <v>2290</v>
      </c>
      <c r="AR228" s="142">
        <v>31313</v>
      </c>
      <c r="AT228" s="141" t="s">
        <v>31</v>
      </c>
      <c r="AU228" s="142">
        <v>2857</v>
      </c>
      <c r="AV228" s="142">
        <v>3433</v>
      </c>
      <c r="AW228" s="142">
        <v>3235</v>
      </c>
      <c r="AX228" s="142">
        <v>2961</v>
      </c>
      <c r="AY228" s="142">
        <v>2819</v>
      </c>
      <c r="AZ228" s="142">
        <v>2605</v>
      </c>
      <c r="BA228" s="142">
        <v>2859</v>
      </c>
      <c r="BB228" s="142">
        <v>2729</v>
      </c>
      <c r="BC228" s="142">
        <v>2345</v>
      </c>
      <c r="BD228" s="142">
        <v>2499</v>
      </c>
      <c r="BE228" s="142">
        <v>2452</v>
      </c>
      <c r="BF228" s="142">
        <v>3043</v>
      </c>
      <c r="BG228" s="142">
        <v>33837</v>
      </c>
    </row>
    <row r="229" spans="1:59" x14ac:dyDescent="0.2">
      <c r="A229" s="35" t="s">
        <v>170</v>
      </c>
      <c r="B229" s="36">
        <f t="shared" si="173"/>
        <v>7.5209047358467021E-2</v>
      </c>
      <c r="C229" s="36">
        <f t="shared" si="163"/>
        <v>8.0815644710693815E-2</v>
      </c>
      <c r="D229" s="36">
        <f t="shared" si="164"/>
        <v>7.5650662903334193E-2</v>
      </c>
      <c r="E229" s="36">
        <f t="shared" si="165"/>
        <v>8.1842880869406609E-2</v>
      </c>
      <c r="F229" s="36">
        <f t="shared" si="166"/>
        <v>8.5491009283526778E-2</v>
      </c>
      <c r="G229" s="36">
        <f t="shared" si="167"/>
        <v>8.0066818352005992E-2</v>
      </c>
      <c r="H229" s="36">
        <f t="shared" si="168"/>
        <v>8.4319768055835562E-2</v>
      </c>
      <c r="I229" s="36">
        <f t="shared" si="169"/>
        <v>8.7276672138859285E-2</v>
      </c>
      <c r="J229" s="36">
        <f t="shared" si="170"/>
        <v>8.6307038007737868E-2</v>
      </c>
      <c r="K229" s="36">
        <f t="shared" si="171"/>
        <v>8.8553517083801353E-2</v>
      </c>
      <c r="L229" s="36">
        <f t="shared" si="172"/>
        <v>8.6239835642214602E-2</v>
      </c>
      <c r="M229" s="36">
        <f t="shared" si="174"/>
        <v>8.8227105594116909E-2</v>
      </c>
      <c r="N229" s="36">
        <f t="shared" si="175"/>
        <v>0.99999999999999989</v>
      </c>
      <c r="P229" s="141" t="s">
        <v>170</v>
      </c>
      <c r="Q229" s="142">
        <v>2303</v>
      </c>
      <c r="R229" s="142">
        <v>2385</v>
      </c>
      <c r="S229" s="142">
        <v>2016</v>
      </c>
      <c r="T229" s="142">
        <v>2566</v>
      </c>
      <c r="U229" s="142">
        <v>2578</v>
      </c>
      <c r="V229" s="142">
        <v>2406</v>
      </c>
      <c r="W229" s="142">
        <v>2561</v>
      </c>
      <c r="X229" s="142">
        <v>2946</v>
      </c>
      <c r="Y229" s="142">
        <v>2813</v>
      </c>
      <c r="Z229" s="142">
        <v>3007</v>
      </c>
      <c r="AA229" s="142">
        <v>3102</v>
      </c>
      <c r="AB229" s="142">
        <v>2288</v>
      </c>
      <c r="AC229" s="142">
        <v>30971</v>
      </c>
      <c r="AE229" s="141" t="s">
        <v>170</v>
      </c>
      <c r="AF229" s="142">
        <v>2718</v>
      </c>
      <c r="AG229" s="142">
        <v>2947</v>
      </c>
      <c r="AH229" s="142">
        <v>2883</v>
      </c>
      <c r="AI229" s="142">
        <v>2801</v>
      </c>
      <c r="AJ229" s="142">
        <v>3016</v>
      </c>
      <c r="AK229" s="142">
        <v>2833</v>
      </c>
      <c r="AL229" s="142">
        <v>3066</v>
      </c>
      <c r="AM229" s="142">
        <v>2894</v>
      </c>
      <c r="AN229" s="142">
        <v>2903</v>
      </c>
      <c r="AO229" s="142">
        <v>2903</v>
      </c>
      <c r="AP229" s="142">
        <v>2643</v>
      </c>
      <c r="AQ229" s="142">
        <v>2946</v>
      </c>
      <c r="AR229" s="142">
        <v>34553</v>
      </c>
      <c r="AT229" s="141" t="s">
        <v>170</v>
      </c>
      <c r="AU229" s="142">
        <v>2813</v>
      </c>
      <c r="AV229" s="142">
        <v>3086</v>
      </c>
      <c r="AW229" s="142">
        <v>2981</v>
      </c>
      <c r="AX229" s="142">
        <v>3158</v>
      </c>
      <c r="AY229" s="142">
        <v>3311</v>
      </c>
      <c r="AZ229" s="142">
        <v>3101</v>
      </c>
      <c r="BA229" s="142">
        <v>3156</v>
      </c>
      <c r="BB229" s="142">
        <v>3251</v>
      </c>
      <c r="BC229" s="142">
        <v>3274</v>
      </c>
      <c r="BD229" s="142">
        <v>3314</v>
      </c>
      <c r="BE229" s="142">
        <v>3238</v>
      </c>
      <c r="BF229" s="142">
        <v>3956</v>
      </c>
      <c r="BG229" s="142">
        <v>38639</v>
      </c>
    </row>
    <row r="230" spans="1:59" x14ac:dyDescent="0.2">
      <c r="A230" s="35" t="s">
        <v>33</v>
      </c>
      <c r="B230" s="36">
        <f t="shared" si="173"/>
        <v>8.9274860909813458E-2</v>
      </c>
      <c r="C230" s="36">
        <f t="shared" si="163"/>
        <v>0.10063584085277479</v>
      </c>
      <c r="D230" s="36">
        <f t="shared" si="164"/>
        <v>9.0513815512646686E-2</v>
      </c>
      <c r="E230" s="36">
        <f t="shared" si="165"/>
        <v>8.6306045163401748E-2</v>
      </c>
      <c r="F230" s="36">
        <f t="shared" si="166"/>
        <v>8.8246294824442476E-2</v>
      </c>
      <c r="G230" s="36">
        <f t="shared" si="167"/>
        <v>8.1022955724905324E-2</v>
      </c>
      <c r="H230" s="36">
        <f t="shared" si="168"/>
        <v>8.7638505773995984E-2</v>
      </c>
      <c r="I230" s="36">
        <f t="shared" si="169"/>
        <v>8.3313852915049794E-2</v>
      </c>
      <c r="J230" s="36">
        <f t="shared" si="170"/>
        <v>6.8773668708214497E-2</v>
      </c>
      <c r="K230" s="36">
        <f t="shared" si="171"/>
        <v>7.9199588573565849E-2</v>
      </c>
      <c r="L230" s="36">
        <f t="shared" si="172"/>
        <v>7.5669736780588151E-2</v>
      </c>
      <c r="M230" s="36">
        <f t="shared" si="174"/>
        <v>6.9404834260601247E-2</v>
      </c>
      <c r="N230" s="36">
        <f t="shared" si="175"/>
        <v>1</v>
      </c>
      <c r="P230" s="141" t="s">
        <v>33</v>
      </c>
      <c r="Q230" s="142">
        <v>1016</v>
      </c>
      <c r="R230" s="142">
        <v>1052</v>
      </c>
      <c r="S230" s="142">
        <v>884</v>
      </c>
      <c r="T230" s="142">
        <v>1055</v>
      </c>
      <c r="U230" s="142">
        <v>940</v>
      </c>
      <c r="V230" s="142">
        <v>969</v>
      </c>
      <c r="W230" s="142">
        <v>1033</v>
      </c>
      <c r="X230" s="142">
        <v>928</v>
      </c>
      <c r="Y230" s="142">
        <v>866</v>
      </c>
      <c r="Z230" s="142">
        <v>854</v>
      </c>
      <c r="AA230" s="142">
        <v>843</v>
      </c>
      <c r="AB230" s="142">
        <v>580</v>
      </c>
      <c r="AC230" s="142">
        <v>11020</v>
      </c>
      <c r="AE230" s="141" t="s">
        <v>33</v>
      </c>
      <c r="AF230" s="142">
        <v>1341</v>
      </c>
      <c r="AG230" s="142">
        <v>1387</v>
      </c>
      <c r="AH230" s="142">
        <v>1355</v>
      </c>
      <c r="AI230" s="142">
        <v>1207</v>
      </c>
      <c r="AJ230" s="142">
        <v>1225</v>
      </c>
      <c r="AK230" s="142">
        <v>1056</v>
      </c>
      <c r="AL230" s="142">
        <v>1139</v>
      </c>
      <c r="AM230" s="142">
        <v>1014</v>
      </c>
      <c r="AN230" s="142">
        <v>816</v>
      </c>
      <c r="AO230" s="142">
        <v>1002</v>
      </c>
      <c r="AP230" s="142">
        <v>974</v>
      </c>
      <c r="AQ230" s="142">
        <v>965</v>
      </c>
      <c r="AR230" s="142">
        <v>13481</v>
      </c>
      <c r="AT230" s="141" t="s">
        <v>33</v>
      </c>
      <c r="AU230" s="142">
        <v>1462</v>
      </c>
      <c r="AV230" s="142">
        <v>1866</v>
      </c>
      <c r="AW230" s="142">
        <v>1633</v>
      </c>
      <c r="AX230" s="142">
        <v>1430</v>
      </c>
      <c r="AY230" s="142">
        <v>1610</v>
      </c>
      <c r="AZ230" s="142">
        <v>1441</v>
      </c>
      <c r="BA230" s="142">
        <v>1577</v>
      </c>
      <c r="BB230" s="142">
        <v>1622</v>
      </c>
      <c r="BC230" s="142">
        <v>1260</v>
      </c>
      <c r="BD230" s="142">
        <v>1532</v>
      </c>
      <c r="BE230" s="142">
        <v>1420</v>
      </c>
      <c r="BF230" s="142">
        <v>1424</v>
      </c>
      <c r="BG230" s="142">
        <v>18277</v>
      </c>
    </row>
    <row r="231" spans="1:59" x14ac:dyDescent="0.2">
      <c r="A231" s="35" t="s">
        <v>34</v>
      </c>
      <c r="B231" s="36">
        <f t="shared" si="173"/>
        <v>9.1641963704721274E-2</v>
      </c>
      <c r="C231" s="36">
        <f t="shared" si="163"/>
        <v>9.8926324922276043E-2</v>
      </c>
      <c r="D231" s="36">
        <f t="shared" si="164"/>
        <v>9.1081628226447831E-2</v>
      </c>
      <c r="E231" s="36">
        <f t="shared" si="165"/>
        <v>8.7141204540524902E-2</v>
      </c>
      <c r="F231" s="36">
        <f t="shared" si="166"/>
        <v>8.759308799074543E-2</v>
      </c>
      <c r="G231" s="36">
        <f t="shared" si="167"/>
        <v>7.8302364254211554E-2</v>
      </c>
      <c r="H231" s="36">
        <f t="shared" si="168"/>
        <v>8.3381534234690191E-2</v>
      </c>
      <c r="I231" s="36">
        <f t="shared" si="169"/>
        <v>8.7105053864507273E-2</v>
      </c>
      <c r="J231" s="36">
        <f t="shared" si="170"/>
        <v>7.273516014749476E-2</v>
      </c>
      <c r="K231" s="36">
        <f t="shared" si="171"/>
        <v>7.9549562576820193E-2</v>
      </c>
      <c r="L231" s="36">
        <f t="shared" si="172"/>
        <v>7.2066372641168386E-2</v>
      </c>
      <c r="M231" s="36">
        <f t="shared" si="174"/>
        <v>7.0475742896392163E-2</v>
      </c>
      <c r="N231" s="36">
        <f t="shared" si="175"/>
        <v>1.0000000000000002</v>
      </c>
      <c r="P231" s="141" t="s">
        <v>34</v>
      </c>
      <c r="Q231" s="142">
        <v>1353</v>
      </c>
      <c r="R231" s="142">
        <v>1444</v>
      </c>
      <c r="S231" s="142">
        <v>1127</v>
      </c>
      <c r="T231" s="142">
        <v>1149</v>
      </c>
      <c r="U231" s="142">
        <v>1177</v>
      </c>
      <c r="V231" s="142">
        <v>1036</v>
      </c>
      <c r="W231" s="142">
        <v>1071</v>
      </c>
      <c r="X231" s="142">
        <v>1406</v>
      </c>
      <c r="Y231" s="142">
        <v>1175</v>
      </c>
      <c r="Z231" s="142">
        <v>1420</v>
      </c>
      <c r="AA231" s="142">
        <v>1305</v>
      </c>
      <c r="AB231" s="142">
        <v>898</v>
      </c>
      <c r="AC231" s="142">
        <v>14561</v>
      </c>
      <c r="AE231" s="141" t="s">
        <v>34</v>
      </c>
      <c r="AF231" s="142">
        <v>1797</v>
      </c>
      <c r="AG231" s="142">
        <v>1894</v>
      </c>
      <c r="AH231" s="142">
        <v>1879</v>
      </c>
      <c r="AI231" s="142">
        <v>1789</v>
      </c>
      <c r="AJ231" s="142">
        <v>1751</v>
      </c>
      <c r="AK231" s="142">
        <v>1498</v>
      </c>
      <c r="AL231" s="142">
        <v>1622</v>
      </c>
      <c r="AM231" s="142">
        <v>1579</v>
      </c>
      <c r="AN231" s="142">
        <v>1343</v>
      </c>
      <c r="AO231" s="142">
        <v>1380</v>
      </c>
      <c r="AP231" s="142">
        <v>1187</v>
      </c>
      <c r="AQ231" s="142">
        <v>1346</v>
      </c>
      <c r="AR231" s="142">
        <v>19065</v>
      </c>
      <c r="AT231" s="141" t="s">
        <v>34</v>
      </c>
      <c r="AU231" s="142">
        <v>1920</v>
      </c>
      <c r="AV231" s="142">
        <v>2135</v>
      </c>
      <c r="AW231" s="142">
        <v>2033</v>
      </c>
      <c r="AX231" s="142">
        <v>1883</v>
      </c>
      <c r="AY231" s="142">
        <v>1918</v>
      </c>
      <c r="AZ231" s="142">
        <v>1798</v>
      </c>
      <c r="BA231" s="142">
        <v>1920</v>
      </c>
      <c r="BB231" s="142">
        <v>1834</v>
      </c>
      <c r="BC231" s="142">
        <v>1506</v>
      </c>
      <c r="BD231" s="142">
        <v>1601</v>
      </c>
      <c r="BE231" s="142">
        <v>1495</v>
      </c>
      <c r="BF231" s="142">
        <v>1655</v>
      </c>
      <c r="BG231" s="142">
        <v>21698</v>
      </c>
    </row>
    <row r="232" spans="1:59" x14ac:dyDescent="0.2">
      <c r="A232" s="35" t="s">
        <v>171</v>
      </c>
      <c r="B232" s="36">
        <f t="shared" si="173"/>
        <v>9.4304638490301712E-2</v>
      </c>
      <c r="C232" s="36">
        <f t="shared" si="163"/>
        <v>0.10156676521183779</v>
      </c>
      <c r="D232" s="36">
        <f t="shared" si="164"/>
        <v>8.8278618444771778E-2</v>
      </c>
      <c r="E232" s="36">
        <f t="shared" si="165"/>
        <v>8.8350724667538807E-2</v>
      </c>
      <c r="F232" s="36">
        <f t="shared" si="166"/>
        <v>9.0956849576118423E-2</v>
      </c>
      <c r="G232" s="36">
        <f t="shared" si="167"/>
        <v>8.4250970858785107E-2</v>
      </c>
      <c r="H232" s="36">
        <f t="shared" si="168"/>
        <v>8.6321449541095399E-2</v>
      </c>
      <c r="I232" s="36">
        <f t="shared" si="169"/>
        <v>8.2602828624110267E-2</v>
      </c>
      <c r="J232" s="36">
        <f t="shared" si="170"/>
        <v>6.9922434306080611E-2</v>
      </c>
      <c r="K232" s="36">
        <f t="shared" si="171"/>
        <v>7.1477868540055001E-2</v>
      </c>
      <c r="L232" s="36">
        <f t="shared" si="172"/>
        <v>6.9788522749513276E-2</v>
      </c>
      <c r="M232" s="36">
        <f t="shared" si="174"/>
        <v>7.2178328989791818E-2</v>
      </c>
      <c r="N232" s="36">
        <f t="shared" si="175"/>
        <v>1</v>
      </c>
      <c r="P232" s="141" t="s">
        <v>171</v>
      </c>
      <c r="Q232" s="142">
        <v>2316</v>
      </c>
      <c r="R232" s="142">
        <v>2115</v>
      </c>
      <c r="S232" s="142">
        <v>1541</v>
      </c>
      <c r="T232" s="142">
        <v>1869</v>
      </c>
      <c r="U232" s="142">
        <v>1919</v>
      </c>
      <c r="V232" s="142">
        <v>1904</v>
      </c>
      <c r="W232" s="142">
        <v>2034</v>
      </c>
      <c r="X232" s="142">
        <v>1959</v>
      </c>
      <c r="Y232" s="142">
        <v>1828</v>
      </c>
      <c r="Z232" s="142">
        <v>2058</v>
      </c>
      <c r="AA232" s="142">
        <v>2103</v>
      </c>
      <c r="AB232" s="142">
        <v>1545</v>
      </c>
      <c r="AC232" s="142">
        <v>23191</v>
      </c>
      <c r="AE232" s="141" t="s">
        <v>171</v>
      </c>
      <c r="AF232" s="142">
        <v>3379</v>
      </c>
      <c r="AG232" s="142">
        <v>3804</v>
      </c>
      <c r="AH232" s="142">
        <v>3384</v>
      </c>
      <c r="AI232" s="142">
        <v>3323</v>
      </c>
      <c r="AJ232" s="142">
        <v>3144</v>
      </c>
      <c r="AK232" s="142">
        <v>2992</v>
      </c>
      <c r="AL232" s="142">
        <v>3111</v>
      </c>
      <c r="AM232" s="142">
        <v>2698</v>
      </c>
      <c r="AN232" s="142">
        <v>2147</v>
      </c>
      <c r="AO232" s="142">
        <v>2125</v>
      </c>
      <c r="AP232" s="142">
        <v>2029</v>
      </c>
      <c r="AQ232" s="142">
        <v>2266</v>
      </c>
      <c r="AR232" s="142">
        <v>34402</v>
      </c>
      <c r="AT232" s="141" t="s">
        <v>171</v>
      </c>
      <c r="AU232" s="142">
        <v>3460</v>
      </c>
      <c r="AV232" s="142">
        <v>3941</v>
      </c>
      <c r="AW232" s="142">
        <v>3645</v>
      </c>
      <c r="AX232" s="142">
        <v>3385</v>
      </c>
      <c r="AY232" s="142">
        <v>3767</v>
      </c>
      <c r="AZ232" s="142">
        <v>3283</v>
      </c>
      <c r="BA232" s="142">
        <v>3235</v>
      </c>
      <c r="BB232" s="142">
        <v>3362</v>
      </c>
      <c r="BC232" s="142">
        <v>2813</v>
      </c>
      <c r="BD232" s="142">
        <v>2756</v>
      </c>
      <c r="BE232" s="142">
        <v>2643</v>
      </c>
      <c r="BF232" s="142">
        <v>3196</v>
      </c>
      <c r="BG232" s="142">
        <v>39486</v>
      </c>
    </row>
    <row r="233" spans="1:59" x14ac:dyDescent="0.2">
      <c r="A233" s="33"/>
      <c r="B233" s="136">
        <f>(Q233+AU233+AF233)/($AC233+$BG233+$AR233)</f>
        <v>8.8601344273610314E-2</v>
      </c>
      <c r="C233" s="136">
        <f t="shared" si="163"/>
        <v>9.5559275290268531E-2</v>
      </c>
      <c r="D233" s="136">
        <f t="shared" si="164"/>
        <v>8.9947746342472018E-2</v>
      </c>
      <c r="E233" s="136">
        <f t="shared" si="165"/>
        <v>8.9313161627541035E-2</v>
      </c>
      <c r="F233" s="136">
        <f t="shared" si="166"/>
        <v>8.6984019837233736E-2</v>
      </c>
      <c r="G233" s="136">
        <f t="shared" si="167"/>
        <v>8.4250774986963192E-2</v>
      </c>
      <c r="H233" s="136">
        <f t="shared" si="168"/>
        <v>8.7801043856888528E-2</v>
      </c>
      <c r="I233" s="136">
        <f t="shared" si="169"/>
        <v>8.3404864744060461E-2</v>
      </c>
      <c r="J233" s="136">
        <f t="shared" si="170"/>
        <v>7.4745687210852702E-2</v>
      </c>
      <c r="K233" s="136">
        <f t="shared" si="171"/>
        <v>7.628182615662718E-2</v>
      </c>
      <c r="L233" s="136">
        <f t="shared" si="172"/>
        <v>7.1700167083996583E-2</v>
      </c>
      <c r="M233" s="136">
        <f t="shared" si="174"/>
        <v>7.1410088589485721E-2</v>
      </c>
      <c r="N233" s="136">
        <f t="shared" si="175"/>
        <v>1.0000000000000002</v>
      </c>
      <c r="P233" s="147"/>
      <c r="Q233" s="148">
        <v>82537</v>
      </c>
      <c r="R233" s="148">
        <v>85617</v>
      </c>
      <c r="S233" s="148">
        <v>76447</v>
      </c>
      <c r="T233" s="148">
        <v>83507</v>
      </c>
      <c r="U233" s="148">
        <v>77366</v>
      </c>
      <c r="V233" s="148">
        <v>78362</v>
      </c>
      <c r="W233" s="148">
        <v>81085</v>
      </c>
      <c r="X233" s="148">
        <v>78307</v>
      </c>
      <c r="Y233" s="148">
        <v>72305</v>
      </c>
      <c r="Z233" s="148">
        <v>76441</v>
      </c>
      <c r="AA233" s="148">
        <v>73638</v>
      </c>
      <c r="AB233" s="148">
        <v>49857</v>
      </c>
      <c r="AC233" s="148">
        <v>915469</v>
      </c>
      <c r="AE233" s="147"/>
      <c r="AF233" s="148">
        <v>105168</v>
      </c>
      <c r="AG233" s="148">
        <v>111120</v>
      </c>
      <c r="AH233" s="148">
        <v>106750</v>
      </c>
      <c r="AI233" s="148">
        <v>101852</v>
      </c>
      <c r="AJ233" s="148">
        <v>98519</v>
      </c>
      <c r="AK233" s="148">
        <v>93458</v>
      </c>
      <c r="AL233" s="148">
        <v>99824</v>
      </c>
      <c r="AM233" s="148">
        <v>91545</v>
      </c>
      <c r="AN233" s="148">
        <v>79078</v>
      </c>
      <c r="AO233" s="148">
        <v>78791</v>
      </c>
      <c r="AP233" s="148">
        <v>72646</v>
      </c>
      <c r="AQ233" s="148">
        <v>83498</v>
      </c>
      <c r="AR233" s="148">
        <v>1122249</v>
      </c>
      <c r="AU233" s="20">
        <f>SUM(AU200:AU232)</f>
        <v>103684</v>
      </c>
      <c r="AV233" s="20">
        <f t="shared" ref="AV233:BG233" si="176">SUM(AV200:AV232)</f>
        <v>117535</v>
      </c>
      <c r="AW233" s="20">
        <f t="shared" si="176"/>
        <v>112620</v>
      </c>
      <c r="AX233" s="20">
        <f t="shared" si="176"/>
        <v>108371</v>
      </c>
      <c r="AY233" s="20">
        <f t="shared" si="176"/>
        <v>110185</v>
      </c>
      <c r="AZ233" s="20">
        <f t="shared" si="176"/>
        <v>105261</v>
      </c>
      <c r="BA233" s="20">
        <f t="shared" si="176"/>
        <v>107848</v>
      </c>
      <c r="BB233" s="20">
        <f t="shared" si="176"/>
        <v>104447</v>
      </c>
      <c r="BC233" s="20">
        <f t="shared" si="176"/>
        <v>94438</v>
      </c>
      <c r="BD233" s="20">
        <f t="shared" si="176"/>
        <v>95641</v>
      </c>
      <c r="BE233" s="20">
        <f t="shared" si="176"/>
        <v>89521</v>
      </c>
      <c r="BF233" s="20">
        <f t="shared" si="176"/>
        <v>101496</v>
      </c>
      <c r="BG233" s="20">
        <f t="shared" si="176"/>
        <v>1251047</v>
      </c>
    </row>
  </sheetData>
  <mergeCells count="5">
    <mergeCell ref="A197:F197"/>
    <mergeCell ref="A80:M80"/>
    <mergeCell ref="A121:F121"/>
    <mergeCell ref="A1:F1"/>
    <mergeCell ref="A41:F41"/>
  </mergeCells>
  <phoneticPr fontId="0" type="noConversion"/>
  <conditionalFormatting sqref="Q161:AC193">
    <cfRule type="cellIs" dxfId="3" priority="4" stopIfTrue="1" operator="lessThan">
      <formula>0</formula>
    </cfRule>
  </conditionalFormatting>
  <conditionalFormatting sqref="Q200:AC232">
    <cfRule type="cellIs" dxfId="2" priority="3" stopIfTrue="1" operator="lessThan">
      <formula>0</formula>
    </cfRule>
  </conditionalFormatting>
  <conditionalFormatting sqref="AU200:BG232">
    <cfRule type="cellIs" dxfId="1" priority="2" stopIfTrue="1" operator="lessThan">
      <formula>0</formula>
    </cfRule>
  </conditionalFormatting>
  <conditionalFormatting sqref="AF200:AR232">
    <cfRule type="cellIs" dxfId="0" priority="1" stopIfTrue="1" operator="lessThan">
      <formula>0</formula>
    </cfRule>
  </conditionalFormatting>
  <printOptions horizontalCentered="1"/>
  <pageMargins left="0" right="0" top="0.59055118110236227" bottom="0" header="0.51181102362204722" footer="0.51181102362204722"/>
  <pageSetup paperSize="9" orientation="landscape" r:id="rId1"/>
  <headerFooter alignWithMargins="0"/>
  <rowBreaks count="3" manualBreakCount="3">
    <brk id="40" max="16383" man="1"/>
    <brk id="79" max="16383" man="1"/>
    <brk id="1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992</v>
      </c>
      <c r="C6" s="125">
        <f>VLOOKUP($A$2,'[1]Taxicard Members'!$A$3:$C$35,3,FALSE)</f>
        <v>996</v>
      </c>
      <c r="D6" s="125">
        <f>VLOOKUP($A$2,'[3]Taxicard Members'!$A$3:$C$35,3,FALSE)</f>
        <v>994</v>
      </c>
      <c r="E6" s="125">
        <f>VLOOKUP($A$2,'[4]Taxicard Members'!$A$3:$C$35,3,FALSE)</f>
        <v>993</v>
      </c>
      <c r="F6" s="125">
        <f>VLOOKUP($A$2,'[5]Taxicard Members'!$A$3:$C$35,3,FALSE)</f>
        <v>936</v>
      </c>
      <c r="G6" s="125">
        <f>VLOOKUP($A$2,'[6]Taxicard Members'!$A$3:$C$35,3,FALSE)</f>
        <v>937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5848</v>
      </c>
      <c r="O6" s="48">
        <f>N6/$N$5</f>
        <v>974.66666666666663</v>
      </c>
    </row>
    <row r="7" spans="1:15" x14ac:dyDescent="0.2">
      <c r="A7" s="49" t="s">
        <v>68</v>
      </c>
      <c r="B7" s="50">
        <f>VLOOKUP($A$2,'[2]LMU Other'!$A$2:$Z$36,26,FALSE)</f>
        <v>38</v>
      </c>
      <c r="C7" s="50">
        <f>VLOOKUP($A$2,'[1]LMU Other'!$A$2:$Z$36,26,FALSE)</f>
        <v>37</v>
      </c>
      <c r="D7" s="50">
        <f>VLOOKUP($A$2,'[3]LMU Other'!$A$2:$Z$36,26,FALSE)</f>
        <v>61</v>
      </c>
      <c r="E7" s="50">
        <f>VLOOKUP($A$2,'[4]LMU Other'!$A$2:$Z$36,26,FALSE)</f>
        <v>87</v>
      </c>
      <c r="F7" s="50">
        <f>VLOOKUP($A$2,'[5]LMU Other'!$A$2:$Z$36,26,FALSE)</f>
        <v>103</v>
      </c>
      <c r="G7" s="50">
        <f>VLOOKUP($A$2,'[6]LMU Other'!$A$2:$Z$36,26,FALSE)</f>
        <v>132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458</v>
      </c>
      <c r="O7" s="48">
        <f>N7/$N$5</f>
        <v>76.333333333333329</v>
      </c>
    </row>
    <row r="8" spans="1:15" s="11" customFormat="1" x14ac:dyDescent="0.2">
      <c r="A8" s="49" t="s">
        <v>69</v>
      </c>
      <c r="B8" s="36">
        <f t="shared" ref="B8:M8" si="1">IF(B6=0,"",B7/B6)</f>
        <v>3.8306451612903226E-2</v>
      </c>
      <c r="C8" s="36">
        <f t="shared" si="1"/>
        <v>3.7148594377510037E-2</v>
      </c>
      <c r="D8" s="36">
        <f t="shared" si="1"/>
        <v>6.1368209255533199E-2</v>
      </c>
      <c r="E8" s="36">
        <f t="shared" si="1"/>
        <v>8.7613293051359523E-2</v>
      </c>
      <c r="F8" s="36">
        <f t="shared" si="1"/>
        <v>0.11004273504273504</v>
      </c>
      <c r="G8" s="36">
        <f t="shared" si="1"/>
        <v>0.14087513340448238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7.8317373461012307E-2</v>
      </c>
      <c r="O8" s="37">
        <f>IF(O6="","",O7/O6)</f>
        <v>7.8317373461012307E-2</v>
      </c>
    </row>
    <row r="9" spans="1:15" x14ac:dyDescent="0.2">
      <c r="A9" s="49" t="s">
        <v>70</v>
      </c>
      <c r="B9" s="51">
        <f t="shared" ref="B9:O9" si="2">IF(B6=0,"",B15/B6)</f>
        <v>0.22076612903225806</v>
      </c>
      <c r="C9" s="51">
        <f t="shared" si="2"/>
        <v>0.28313253012048195</v>
      </c>
      <c r="D9" s="51">
        <f t="shared" si="2"/>
        <v>0.50402414486921532</v>
      </c>
      <c r="E9" s="51">
        <f t="shared" si="2"/>
        <v>0.52467270896273921</v>
      </c>
      <c r="F9" s="51">
        <f t="shared" si="2"/>
        <v>0.75961538461538458</v>
      </c>
      <c r="G9" s="51">
        <f t="shared" si="2"/>
        <v>0.78868729989327646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0.5083789329685362</v>
      </c>
      <c r="O9" s="52">
        <f t="shared" si="2"/>
        <v>0.50837893296853631</v>
      </c>
    </row>
    <row r="10" spans="1:15" x14ac:dyDescent="0.2">
      <c r="A10" s="49" t="s">
        <v>71</v>
      </c>
      <c r="B10" s="51">
        <f t="shared" ref="B10:O10" si="3">IF(B6=0,"",B15/B7)</f>
        <v>5.7631578947368425</v>
      </c>
      <c r="C10" s="51">
        <f t="shared" si="3"/>
        <v>7.6216216216216219</v>
      </c>
      <c r="D10" s="51">
        <f t="shared" si="3"/>
        <v>8.2131147540983598</v>
      </c>
      <c r="E10" s="51">
        <f t="shared" si="3"/>
        <v>5.9885057471264371</v>
      </c>
      <c r="F10" s="51">
        <f t="shared" si="3"/>
        <v>6.9029126213592233</v>
      </c>
      <c r="G10" s="51">
        <f t="shared" si="3"/>
        <v>5.5984848484848486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6.4912663755458517</v>
      </c>
      <c r="O10" s="52">
        <f t="shared" si="3"/>
        <v>6.4912663755458517</v>
      </c>
    </row>
    <row r="11" spans="1:15" s="55" customFormat="1" x14ac:dyDescent="0.2">
      <c r="A11" s="29" t="s">
        <v>72</v>
      </c>
      <c r="B11" s="53">
        <f>VLOOKUP($A$2,'[2]LMU Other'!$A$2:$Z$36,25,FALSE)</f>
        <v>858.3</v>
      </c>
      <c r="C11" s="53">
        <f>VLOOKUP($A$2,'[1]LMU Other'!$A$2:$Z$36,25,FALSE)</f>
        <v>1367.3</v>
      </c>
      <c r="D11" s="53">
        <f>VLOOKUP($A$2,'[3]LMU Other'!$A$2:$Z$36,25,FALSE)</f>
        <v>1950</v>
      </c>
      <c r="E11" s="53">
        <f>VLOOKUP($A$2,'[4]LMU Other'!$A$2:$Z$36,25,FALSE)</f>
        <v>2228.6999999999998</v>
      </c>
      <c r="F11" s="53">
        <f>VLOOKUP($A$2,'[5]LMU Other'!$A$2:$Z$36,25,FALSE)</f>
        <v>2392.1</v>
      </c>
      <c r="G11" s="53">
        <f>VLOOKUP($A$2,'[6]LMU Other'!$A$2:$Z$36,25,FALSE)</f>
        <v>2370.3000000000002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11166.7</v>
      </c>
      <c r="O11" s="81">
        <f>N11/$N$5</f>
        <v>1861.1166666666668</v>
      </c>
    </row>
    <row r="12" spans="1:15" s="58" customFormat="1" x14ac:dyDescent="0.2">
      <c r="A12" s="56" t="s">
        <v>73</v>
      </c>
      <c r="B12" s="57">
        <f t="shared" ref="B12:O12" si="4">IF(B6=0,"",B11/B15)</f>
        <v>3.9191780821917805</v>
      </c>
      <c r="C12" s="57">
        <f t="shared" si="4"/>
        <v>4.8485815602836881</v>
      </c>
      <c r="D12" s="57">
        <f t="shared" si="4"/>
        <v>3.8922155688622753</v>
      </c>
      <c r="E12" s="57">
        <f t="shared" si="4"/>
        <v>4.2777351247600768</v>
      </c>
      <c r="F12" s="57">
        <f t="shared" si="4"/>
        <v>3.3644163150492261</v>
      </c>
      <c r="G12" s="57">
        <f t="shared" si="4"/>
        <v>3.2074424898511507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3.7560376723847968</v>
      </c>
      <c r="O12" s="57">
        <f t="shared" si="4"/>
        <v>3.7560376723847968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219</v>
      </c>
      <c r="C15" s="47">
        <f>VLOOKUP($A$2,'[1]LC Invoice'!$A$2:$Q$34,4,FALSE)</f>
        <v>282</v>
      </c>
      <c r="D15" s="47">
        <f>VLOOKUP($A$2,'[3]LC Invoice'!$A$2:$S$34,4,FALSE)</f>
        <v>501</v>
      </c>
      <c r="E15" s="47">
        <f>VLOOKUP($A$2,'[4]LC Invoice'!$A$2:$P$34,4,FALSE)</f>
        <v>521</v>
      </c>
      <c r="F15" s="47">
        <f>VLOOKUP($A$2,'[5]LC Invoice'!$A$2:$P$34,4,FALSE)</f>
        <v>711</v>
      </c>
      <c r="G15" s="47">
        <f>VLOOKUP($A$2,'[6]LC Invoice'!$A$2:$P$34,4,FALSE)</f>
        <v>739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2973</v>
      </c>
      <c r="O15" s="48">
        <f>N15/$N$5</f>
        <v>495.5</v>
      </c>
    </row>
    <row r="16" spans="1:15" s="66" customFormat="1" x14ac:dyDescent="0.2">
      <c r="A16" s="64" t="s">
        <v>76</v>
      </c>
      <c r="B16" s="65">
        <f>VLOOKUP($A$2,'[2]Wheelchair Trips'!$A$2:$E$34,3,FALSE)</f>
        <v>30</v>
      </c>
      <c r="C16" s="65">
        <f>VLOOKUP($A$2,'[1]Wheelchair Trips'!$A$2:$E$34,3,FALSE)</f>
        <v>32</v>
      </c>
      <c r="D16" s="65">
        <f>VLOOKUP($A$2,'[3]Wheelchair Trips'!$A$2:$E$34,3,FALSE)</f>
        <v>37</v>
      </c>
      <c r="E16" s="65">
        <f>VLOOKUP($A$2,'[4]Wheelchair Trips'!$A$2:$E$34,3,FALSE)</f>
        <v>28</v>
      </c>
      <c r="F16" s="65">
        <f>VLOOKUP($A$2,'[5]Wheelchair Trips'!$A$2:$E$34,3,FALSE)</f>
        <v>78</v>
      </c>
      <c r="G16" s="65">
        <f>VLOOKUP($A$2,'[6]Wheelchair Trips'!$A$2:$E$34,3,FALSE)</f>
        <v>81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286</v>
      </c>
      <c r="O16" s="48">
        <f>N16/$N$5</f>
        <v>47.666666666666664</v>
      </c>
    </row>
    <row r="17" spans="1:15" s="11" customFormat="1" x14ac:dyDescent="0.2">
      <c r="A17" s="49" t="s">
        <v>77</v>
      </c>
      <c r="B17" s="67">
        <f t="shared" ref="B17:O17" si="5">IF(B6=0,"",B16/B15)</f>
        <v>0.13698630136986301</v>
      </c>
      <c r="C17" s="67">
        <f t="shared" si="5"/>
        <v>0.11347517730496454</v>
      </c>
      <c r="D17" s="67">
        <f t="shared" si="5"/>
        <v>7.3852295409181631E-2</v>
      </c>
      <c r="E17" s="67">
        <f t="shared" si="5"/>
        <v>5.3742802303262956E-2</v>
      </c>
      <c r="F17" s="67">
        <f t="shared" si="5"/>
        <v>0.10970464135021098</v>
      </c>
      <c r="G17" s="67">
        <f t="shared" si="5"/>
        <v>0.10960757780784844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9.6199125462495802E-2</v>
      </c>
      <c r="O17" s="68">
        <f t="shared" si="5"/>
        <v>9.6199125462495788E-2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38</v>
      </c>
      <c r="D21" s="73">
        <f>VLOOKUP($A$2,'[3]LC Invoice'!$A$2:$S$34,7,FALSE)</f>
        <v>41</v>
      </c>
      <c r="E21" s="73">
        <f>VLOOKUP($A$2,'[4]LC Invoice'!$A$2:$P$34,7,FALSE)</f>
        <v>5</v>
      </c>
      <c r="F21" s="73">
        <f>VLOOKUP($A$2,'[5]LC Invoice'!$A$2:$P$34,7,FALSE)</f>
        <v>6</v>
      </c>
      <c r="G21" s="73">
        <f>VLOOKUP($A$2,'[6]LC Invoice'!$A$2:$P$34,7,FALSE)</f>
        <v>94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186</v>
      </c>
      <c r="O21" s="70">
        <f>N21/$N$5</f>
        <v>31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18</v>
      </c>
      <c r="D22" s="74">
        <f>VLOOKUP($A$2,'[3]LC Invoice'!$A$2:$S$35,8,FALSE)</f>
        <v>27</v>
      </c>
      <c r="E22" s="74">
        <f>VLOOKUP($A$2,'[4]LC Invoice'!$A$2:$P$35,8,FALSE)</f>
        <v>25</v>
      </c>
      <c r="F22" s="74">
        <f>VLOOKUP($A$2,'[5]LC Invoice'!$A$2:$P$35,8,FALSE)</f>
        <v>29.5</v>
      </c>
      <c r="G22" s="74">
        <f>VLOOKUP($A$2,'[6]LC Invoice'!$A$2:$P$35,8,FALSE)</f>
        <v>22.5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131</v>
      </c>
      <c r="O22" s="54">
        <f>N22/$N$5</f>
        <v>21.833333333333332</v>
      </c>
    </row>
    <row r="23" spans="1:15" x14ac:dyDescent="0.2">
      <c r="A23" s="49" t="s">
        <v>82</v>
      </c>
      <c r="B23" s="67">
        <f t="shared" ref="B23:O23" si="6">IF(B6=0,"",B21/B15)</f>
        <v>9.1324200913242004E-3</v>
      </c>
      <c r="C23" s="67">
        <f t="shared" si="6"/>
        <v>0.13475177304964539</v>
      </c>
      <c r="D23" s="67">
        <f t="shared" si="6"/>
        <v>8.1836327345309379E-2</v>
      </c>
      <c r="E23" s="67">
        <f t="shared" si="6"/>
        <v>9.5969289827255271E-3</v>
      </c>
      <c r="F23" s="67">
        <f t="shared" si="6"/>
        <v>8.4388185654008432E-3</v>
      </c>
      <c r="G23" s="67">
        <f t="shared" si="6"/>
        <v>0.12719891745602166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6.2563067608476283E-2</v>
      </c>
      <c r="O23" s="68">
        <f t="shared" si="6"/>
        <v>6.2563067608476283E-2</v>
      </c>
    </row>
    <row r="24" spans="1:15" x14ac:dyDescent="0.2">
      <c r="A24" s="152" t="s">
        <v>190</v>
      </c>
      <c r="B24" s="125">
        <f>VLOOKUP($A$2,'[2]LC Invoice'!$A$2:$S$34,18,FALSE)</f>
        <v>30</v>
      </c>
      <c r="C24" s="125">
        <f>VLOOKUP($A$2,'[1]LC Invoice'!$A$2:$T$34,18,FALSE)</f>
        <v>88</v>
      </c>
      <c r="D24" s="125">
        <f>VLOOKUP($A$2,'[3]LC Invoice'!$A$2:$V$34,18,FALSE)</f>
        <v>14.881437125748503</v>
      </c>
      <c r="E24" s="125">
        <f>VLOOKUP($A$2,'[4]LC Invoice'!$A$2:$S$34,18,FALSE)</f>
        <v>15.930287907869483</v>
      </c>
      <c r="F24" s="125">
        <f>VLOOKUP($A$2,'[5]LC Invoice'!$A$2:$S$34,18,FALSE)</f>
        <v>14.422925457102673</v>
      </c>
      <c r="G24" s="125">
        <f>VLOOKUP($A$2,'[6]LC Invoice'!$A$2:$S$34,18,FALSE)</f>
        <v>14.819052774018942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178.05370326473962</v>
      </c>
      <c r="O24" s="154">
        <f>N24/COUNTIF(B24:M24,"&lt;&gt;0")</f>
        <v>29.675617210789937</v>
      </c>
    </row>
    <row r="25" spans="1:15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34</v>
      </c>
      <c r="D25" s="125">
        <f>VLOOKUP($A$2,'[3]LC Invoice'!$A$2:$V$34,19,FALSE)</f>
        <v>11.199999999999998</v>
      </c>
      <c r="E25" s="125">
        <f>VLOOKUP($A$2,'[4]LC Invoice'!$A$2:$S$34,19,FALSE)</f>
        <v>6.3000000000000007</v>
      </c>
      <c r="F25" s="125">
        <f>VLOOKUP($A$2,'[5]LC Invoice'!$A$2:$S$34,19,FALSE)</f>
        <v>12.599999999999996</v>
      </c>
      <c r="G25" s="125">
        <f>VLOOKUP($A$2,'[6]LC Invoice'!$A$2:$S$34,19,FALSE)</f>
        <v>39.900000000000013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107.5</v>
      </c>
      <c r="O25" s="155">
        <f>N25/COUNTIF(B25:M25,"&lt;&gt;0")</f>
        <v>17.916666666666668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2370.58</v>
      </c>
      <c r="C28" s="80">
        <f>VLOOKUP($A$2,'[1]LMU Other'!$A$2:$Z$36,24,FALSE)</f>
        <v>3257.3</v>
      </c>
      <c r="D28" s="80">
        <f>VLOOKUP($A$2,'[3]LMU Other'!$A$2:$Z$36,24,FALSE)</f>
        <v>5356.5</v>
      </c>
      <c r="E28" s="80">
        <f>VLOOKUP($A$2,'[4]LMU Other'!$A$2:$Z$36,24,FALSE)</f>
        <v>5889.68</v>
      </c>
      <c r="F28" s="80">
        <f>VLOOKUP($A$2,'[5]LMU Other'!$A$2:$Z$36,24,FALSE)</f>
        <v>7622.5</v>
      </c>
      <c r="G28" s="80">
        <f>VLOOKUP($A$2,'[6]LMU Other'!$A$2:$Z$36,24,FALSE)</f>
        <v>8312.18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32808.740000000005</v>
      </c>
      <c r="O28" s="54">
        <f>N28/$N$5</f>
        <v>5468.1233333333339</v>
      </c>
    </row>
    <row r="29" spans="1:15" s="75" customFormat="1" x14ac:dyDescent="0.2">
      <c r="A29" s="29" t="s">
        <v>85</v>
      </c>
      <c r="B29" s="80">
        <f>VLOOKUP($A$2,'[2]LC Invoice'!$A$2:$P$34,9,FALSE)</f>
        <v>62.3</v>
      </c>
      <c r="C29" s="80">
        <f>VLOOKUP($A$2,'[1]LC Invoice'!$A$2:$Q$34,9,FALSE)</f>
        <v>98</v>
      </c>
      <c r="D29" s="80">
        <f>VLOOKUP($A$2,'[3]LC Invoice'!$A$2:$S$34,9,FALSE)</f>
        <v>149.1</v>
      </c>
      <c r="E29" s="80">
        <f>VLOOKUP($A$2,'[4]LC Invoice'!$A$2:$P$34,9,FALSE)</f>
        <v>181.3</v>
      </c>
      <c r="F29" s="80">
        <f>VLOOKUP($A$2,'[5]LC Invoice'!$A$2:$P$34,9,FALSE)</f>
        <v>240.1</v>
      </c>
      <c r="G29" s="80">
        <f>VLOOKUP($A$2,'[6]LC Invoice'!$A$2:$P$34,9,FALSE)</f>
        <v>268.8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999.59999999999991</v>
      </c>
      <c r="O29" s="81">
        <f>N29/$N$5</f>
        <v>166.6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15.574999999999999</v>
      </c>
      <c r="C36" s="87">
        <f t="shared" ref="C36:M36" si="8">C35*C29</f>
        <v>14.7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30.274999999999999</v>
      </c>
      <c r="O36" s="88">
        <f>N36/$N$5</f>
        <v>5.0458333333333334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3228.88</v>
      </c>
      <c r="C39" s="94">
        <f t="shared" ref="C39:I39" si="9">C11+C28</f>
        <v>4624.6000000000004</v>
      </c>
      <c r="D39" s="94">
        <f t="shared" si="9"/>
        <v>7306.5</v>
      </c>
      <c r="E39" s="94">
        <f t="shared" si="9"/>
        <v>8118.38</v>
      </c>
      <c r="F39" s="94">
        <f t="shared" si="9"/>
        <v>10014.6</v>
      </c>
      <c r="G39" s="94">
        <f t="shared" si="9"/>
        <v>10682.48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43975.44</v>
      </c>
      <c r="O39" s="110">
        <f>N39/$N$5</f>
        <v>7329.2400000000007</v>
      </c>
    </row>
    <row r="40" spans="1:15" s="58" customFormat="1" x14ac:dyDescent="0.2">
      <c r="A40" s="56" t="s">
        <v>91</v>
      </c>
      <c r="B40" s="94">
        <f>B28+B29</f>
        <v>2432.88</v>
      </c>
      <c r="C40" s="94">
        <f t="shared" ref="C40:M40" si="10">C28+C29</f>
        <v>3355.3</v>
      </c>
      <c r="D40" s="94">
        <f t="shared" si="10"/>
        <v>5505.6</v>
      </c>
      <c r="E40" s="94">
        <f t="shared" si="10"/>
        <v>6070.9800000000005</v>
      </c>
      <c r="F40" s="94">
        <f t="shared" si="10"/>
        <v>7862.6</v>
      </c>
      <c r="G40" s="94">
        <f t="shared" si="10"/>
        <v>8580.98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33808.339999999997</v>
      </c>
      <c r="O40" s="110">
        <f>N40/$N$5</f>
        <v>5634.7233333333324</v>
      </c>
    </row>
    <row r="41" spans="1:15" s="58" customFormat="1" x14ac:dyDescent="0.2">
      <c r="A41" s="56" t="s">
        <v>92</v>
      </c>
      <c r="B41" s="94">
        <f t="shared" ref="B41:M41" si="11">SUM(B28:B31)</f>
        <v>2432.88</v>
      </c>
      <c r="C41" s="94">
        <f t="shared" si="11"/>
        <v>3355.3</v>
      </c>
      <c r="D41" s="94">
        <f t="shared" si="11"/>
        <v>5505.6</v>
      </c>
      <c r="E41" s="94">
        <f t="shared" si="11"/>
        <v>6070.9800000000005</v>
      </c>
      <c r="F41" s="94">
        <f t="shared" si="11"/>
        <v>7862.6</v>
      </c>
      <c r="G41" s="94">
        <f t="shared" si="11"/>
        <v>8580.98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33808.339999999997</v>
      </c>
      <c r="O41" s="110">
        <f>N41/$N$5</f>
        <v>5634.7233333333324</v>
      </c>
    </row>
    <row r="42" spans="1:15" s="95" customFormat="1" x14ac:dyDescent="0.2">
      <c r="A42" s="56" t="s">
        <v>93</v>
      </c>
      <c r="B42" s="94">
        <f t="shared" ref="B42:I42" si="12">SUM(B28:B32)</f>
        <v>2432.88</v>
      </c>
      <c r="C42" s="94">
        <f t="shared" si="12"/>
        <v>3355.3</v>
      </c>
      <c r="D42" s="94">
        <f t="shared" si="12"/>
        <v>5505.6</v>
      </c>
      <c r="E42" s="94">
        <f>SUM(E28:E32)</f>
        <v>6070.9800000000005</v>
      </c>
      <c r="F42" s="94">
        <f t="shared" si="12"/>
        <v>7862.6</v>
      </c>
      <c r="G42" s="94">
        <f t="shared" si="12"/>
        <v>8580.98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33808.339999999997</v>
      </c>
      <c r="O42" s="110">
        <f>N42/$N$5</f>
        <v>5634.7233333333324</v>
      </c>
    </row>
    <row r="43" spans="1:15" s="58" customFormat="1" x14ac:dyDescent="0.2">
      <c r="A43" s="96" t="s">
        <v>94</v>
      </c>
      <c r="B43" s="97">
        <f t="shared" ref="B43:I43" si="13">B42-B36</f>
        <v>2417.3050000000003</v>
      </c>
      <c r="C43" s="97">
        <f>C42-C36</f>
        <v>3340.6000000000004</v>
      </c>
      <c r="D43" s="97">
        <f t="shared" si="13"/>
        <v>5505.6</v>
      </c>
      <c r="E43" s="97">
        <f>E42-E36</f>
        <v>6070.9800000000005</v>
      </c>
      <c r="F43" s="97">
        <f t="shared" si="13"/>
        <v>7862.6</v>
      </c>
      <c r="G43" s="97">
        <f t="shared" si="13"/>
        <v>8580.98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33778.065000000002</v>
      </c>
      <c r="O43" s="111">
        <f>N43/$N$5</f>
        <v>5629.6775000000007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14.743744292237443</v>
      </c>
      <c r="C46" s="94">
        <f t="shared" si="14"/>
        <v>16.399290780141847</v>
      </c>
      <c r="D46" s="94">
        <f t="shared" si="14"/>
        <v>14.583832335329342</v>
      </c>
      <c r="E46" s="94">
        <f t="shared" si="14"/>
        <v>15.582303262955854</v>
      </c>
      <c r="F46" s="94">
        <f t="shared" si="14"/>
        <v>14.08523206751055</v>
      </c>
      <c r="G46" s="94">
        <f t="shared" si="14"/>
        <v>14.455317997293639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14.791604439959638</v>
      </c>
      <c r="O46" s="108">
        <f t="shared" si="14"/>
        <v>14.791604439959638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10.824566210045662</v>
      </c>
      <c r="C47" s="94">
        <f t="shared" si="15"/>
        <v>11.550709219858156</v>
      </c>
      <c r="D47" s="94">
        <f t="shared" si="15"/>
        <v>10.691616766467066</v>
      </c>
      <c r="E47" s="94">
        <f t="shared" si="15"/>
        <v>11.304568138195778</v>
      </c>
      <c r="F47" s="94">
        <f t="shared" si="15"/>
        <v>10.720815752461322</v>
      </c>
      <c r="G47" s="94">
        <f t="shared" si="15"/>
        <v>11.24787550744249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11.035566767574842</v>
      </c>
      <c r="O47" s="108">
        <f t="shared" si="15"/>
        <v>11.035566767574842</v>
      </c>
    </row>
    <row r="48" spans="1:15" s="58" customFormat="1" x14ac:dyDescent="0.2">
      <c r="A48" s="56" t="s">
        <v>98</v>
      </c>
      <c r="B48" s="94">
        <f>IF(B$6=0,"",B40/B$15)</f>
        <v>11.109041095890412</v>
      </c>
      <c r="C48" s="94">
        <f t="shared" ref="B48:O51" si="16">IF(C$6=0,"",C40/C$15)</f>
        <v>11.89822695035461</v>
      </c>
      <c r="D48" s="94">
        <f t="shared" si="16"/>
        <v>10.989221556886228</v>
      </c>
      <c r="E48" s="94">
        <f t="shared" si="16"/>
        <v>11.652552783109407</v>
      </c>
      <c r="F48" s="94">
        <f t="shared" si="16"/>
        <v>11.058509142053447</v>
      </c>
      <c r="G48" s="94">
        <f t="shared" si="16"/>
        <v>11.611610284167794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11.371792801883618</v>
      </c>
      <c r="O48" s="108">
        <f t="shared" si="16"/>
        <v>11.371792801883618</v>
      </c>
    </row>
    <row r="49" spans="1:15" s="58" customFormat="1" x14ac:dyDescent="0.2">
      <c r="A49" s="56" t="s">
        <v>99</v>
      </c>
      <c r="B49" s="94">
        <f t="shared" si="16"/>
        <v>11.109041095890412</v>
      </c>
      <c r="C49" s="94">
        <f t="shared" si="16"/>
        <v>11.89822695035461</v>
      </c>
      <c r="D49" s="94">
        <f t="shared" si="16"/>
        <v>10.989221556886228</v>
      </c>
      <c r="E49" s="94">
        <f t="shared" si="16"/>
        <v>11.652552783109407</v>
      </c>
      <c r="F49" s="94">
        <f t="shared" si="16"/>
        <v>11.058509142053447</v>
      </c>
      <c r="G49" s="94">
        <f t="shared" si="16"/>
        <v>11.611610284167794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11.371792801883618</v>
      </c>
      <c r="O49" s="108">
        <f t="shared" si="16"/>
        <v>11.371792801883618</v>
      </c>
    </row>
    <row r="50" spans="1:15" s="95" customFormat="1" x14ac:dyDescent="0.2">
      <c r="A50" s="56" t="s">
        <v>100</v>
      </c>
      <c r="B50" s="94">
        <f t="shared" si="16"/>
        <v>11.109041095890412</v>
      </c>
      <c r="C50" s="94">
        <f t="shared" si="16"/>
        <v>11.89822695035461</v>
      </c>
      <c r="D50" s="94">
        <f t="shared" si="16"/>
        <v>10.989221556886228</v>
      </c>
      <c r="E50" s="94">
        <f t="shared" si="16"/>
        <v>11.652552783109407</v>
      </c>
      <c r="F50" s="94">
        <f t="shared" si="16"/>
        <v>11.058509142053447</v>
      </c>
      <c r="G50" s="94">
        <f t="shared" si="16"/>
        <v>11.611610284167794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11.371792801883618</v>
      </c>
      <c r="O50" s="108">
        <f t="shared" si="16"/>
        <v>11.371792801883618</v>
      </c>
    </row>
    <row r="51" spans="1:15" s="58" customFormat="1" x14ac:dyDescent="0.2">
      <c r="A51" s="96" t="s">
        <v>94</v>
      </c>
      <c r="B51" s="97">
        <f t="shared" si="16"/>
        <v>11.037922374429225</v>
      </c>
      <c r="C51" s="97">
        <f t="shared" si="16"/>
        <v>11.846099290780144</v>
      </c>
      <c r="D51" s="97">
        <f t="shared" si="16"/>
        <v>10.989221556886228</v>
      </c>
      <c r="E51" s="97">
        <f t="shared" si="16"/>
        <v>11.652552783109407</v>
      </c>
      <c r="F51" s="97">
        <f t="shared" si="16"/>
        <v>11.058509142053447</v>
      </c>
      <c r="G51" s="97">
        <f t="shared" si="16"/>
        <v>11.611610284167794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11.361609485368316</v>
      </c>
      <c r="O51" s="97">
        <f t="shared" si="16"/>
        <v>11.361609485368316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5" orientation="landscape" r:id="rId1"/>
  <headerFooter alignWithMargins="0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1757</v>
      </c>
      <c r="C6" s="125">
        <f>VLOOKUP($A$2,'[1]Taxicard Members'!$A$3:$C$35,3,FALSE)</f>
        <v>1748</v>
      </c>
      <c r="D6" s="125">
        <f>VLOOKUP($A$2,'[3]Taxicard Members'!$A$3:$C$35,3,FALSE)</f>
        <v>1748</v>
      </c>
      <c r="E6" s="125">
        <f>VLOOKUP($A$2,'[4]Taxicard Members'!$A$3:$C$35,3,FALSE)</f>
        <v>1743</v>
      </c>
      <c r="F6" s="125">
        <f>VLOOKUP($A$2,'[5]Taxicard Members'!$A$3:$C$35,3,FALSE)</f>
        <v>1637</v>
      </c>
      <c r="G6" s="125">
        <f>VLOOKUP($A$2,'[6]Taxicard Members'!$A$3:$C$35,3,FALSE)</f>
        <v>1631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10264</v>
      </c>
      <c r="O6" s="48">
        <f>N6/$N$5</f>
        <v>1710.6666666666667</v>
      </c>
    </row>
    <row r="7" spans="1:15" x14ac:dyDescent="0.2">
      <c r="A7" s="49" t="s">
        <v>68</v>
      </c>
      <c r="B7" s="50">
        <f>VLOOKUP($A$2,'[2]LMU Other'!$A$2:$Z$36,26,FALSE)</f>
        <v>66</v>
      </c>
      <c r="C7" s="50">
        <f>VLOOKUP($A$2,'[1]LMU Other'!$A$2:$Z$36,26,FALSE)</f>
        <v>80</v>
      </c>
      <c r="D7" s="50">
        <f>VLOOKUP($A$2,'[3]LMU Other'!$A$2:$Z$36,26,FALSE)</f>
        <v>117</v>
      </c>
      <c r="E7" s="50">
        <f>VLOOKUP($A$2,'[4]LMU Other'!$A$2:$Z$36,26,FALSE)</f>
        <v>175</v>
      </c>
      <c r="F7" s="50">
        <f>VLOOKUP($A$2,'[5]LMU Other'!$A$2:$Z$36,26,FALSE)</f>
        <v>216</v>
      </c>
      <c r="G7" s="50">
        <f>VLOOKUP($A$2,'[6]LMU Other'!$A$2:$Z$36,26,FALSE)</f>
        <v>247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901</v>
      </c>
      <c r="O7" s="48">
        <f>N7/$N$5</f>
        <v>150.16666666666666</v>
      </c>
    </row>
    <row r="8" spans="1:15" s="11" customFormat="1" x14ac:dyDescent="0.2">
      <c r="A8" s="49" t="s">
        <v>69</v>
      </c>
      <c r="B8" s="36">
        <f t="shared" ref="B8:M8" si="1">IF(B6=0,"",B7/B6)</f>
        <v>3.7564029595902104E-2</v>
      </c>
      <c r="C8" s="36">
        <f t="shared" si="1"/>
        <v>4.5766590389016017E-2</v>
      </c>
      <c r="D8" s="36">
        <f t="shared" si="1"/>
        <v>6.6933638443935933E-2</v>
      </c>
      <c r="E8" s="36">
        <f t="shared" si="1"/>
        <v>0.10040160642570281</v>
      </c>
      <c r="F8" s="36">
        <f t="shared" si="1"/>
        <v>0.13194868662186926</v>
      </c>
      <c r="G8" s="36">
        <f t="shared" si="1"/>
        <v>0.15144083384426732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8.7782540919719404E-2</v>
      </c>
      <c r="O8" s="37">
        <f>IF(O6="","",O7/O6)</f>
        <v>8.7782540919719404E-2</v>
      </c>
    </row>
    <row r="9" spans="1:15" x14ac:dyDescent="0.2">
      <c r="A9" s="49" t="s">
        <v>70</v>
      </c>
      <c r="B9" s="51">
        <f t="shared" ref="B9:O9" si="2">IF(B6=0,"",B15/B6)</f>
        <v>0.23449060899260102</v>
      </c>
      <c r="C9" s="51">
        <f t="shared" si="2"/>
        <v>0.21739130434782608</v>
      </c>
      <c r="D9" s="51">
        <f t="shared" si="2"/>
        <v>0.30720823798627001</v>
      </c>
      <c r="E9" s="51">
        <f t="shared" si="2"/>
        <v>0.52667814113597244</v>
      </c>
      <c r="F9" s="51">
        <f t="shared" si="2"/>
        <v>0.68478924862553447</v>
      </c>
      <c r="G9" s="51">
        <f t="shared" si="2"/>
        <v>0.82342121397915391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0.45898285268901012</v>
      </c>
      <c r="O9" s="52">
        <f t="shared" si="2"/>
        <v>0.45898285268901007</v>
      </c>
    </row>
    <row r="10" spans="1:15" x14ac:dyDescent="0.2">
      <c r="A10" s="49" t="s">
        <v>71</v>
      </c>
      <c r="B10" s="51">
        <f t="shared" ref="B10:O10" si="3">IF(B6=0,"",B15/B7)</f>
        <v>6.2424242424242422</v>
      </c>
      <c r="C10" s="51">
        <f t="shared" si="3"/>
        <v>4.75</v>
      </c>
      <c r="D10" s="51">
        <f t="shared" si="3"/>
        <v>4.5897435897435894</v>
      </c>
      <c r="E10" s="51">
        <f t="shared" si="3"/>
        <v>5.2457142857142856</v>
      </c>
      <c r="F10" s="51">
        <f t="shared" si="3"/>
        <v>5.1898148148148149</v>
      </c>
      <c r="G10" s="51">
        <f t="shared" si="3"/>
        <v>5.4372469635627532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5.2286348501664817</v>
      </c>
      <c r="O10" s="52">
        <f t="shared" si="3"/>
        <v>5.2286348501664817</v>
      </c>
    </row>
    <row r="11" spans="1:15" s="55" customFormat="1" x14ac:dyDescent="0.2">
      <c r="A11" s="29" t="s">
        <v>72</v>
      </c>
      <c r="B11" s="53">
        <f>VLOOKUP($A$2,'[2]LMU Other'!$A$2:$Z$36,25,FALSE)</f>
        <v>1413</v>
      </c>
      <c r="C11" s="53">
        <f>VLOOKUP($A$2,'[1]LMU Other'!$A$2:$Z$36,25,FALSE)</f>
        <v>1386.7</v>
      </c>
      <c r="D11" s="53">
        <f>VLOOKUP($A$2,'[3]LMU Other'!$A$2:$Z$36,25,FALSE)</f>
        <v>1861.8</v>
      </c>
      <c r="E11" s="53">
        <f>VLOOKUP($A$2,'[4]LMU Other'!$A$2:$Z$36,25,FALSE)</f>
        <v>3613.5</v>
      </c>
      <c r="F11" s="53">
        <f>VLOOKUP($A$2,'[5]LMU Other'!$A$2:$Z$36,25,FALSE)</f>
        <v>4423.2</v>
      </c>
      <c r="G11" s="53">
        <f>VLOOKUP($A$2,'[6]LMU Other'!$A$2:$Z$36,25,FALSE)</f>
        <v>5638.4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18336.599999999999</v>
      </c>
      <c r="O11" s="81">
        <f>N11/$N$5</f>
        <v>3056.1</v>
      </c>
    </row>
    <row r="12" spans="1:15" s="58" customFormat="1" x14ac:dyDescent="0.2">
      <c r="A12" s="56" t="s">
        <v>73</v>
      </c>
      <c r="B12" s="57">
        <f t="shared" ref="B12:O12" si="4">IF(B6=0,"",B11/B15)</f>
        <v>3.429611650485437</v>
      </c>
      <c r="C12" s="57">
        <f t="shared" si="4"/>
        <v>3.6492105263157897</v>
      </c>
      <c r="D12" s="57">
        <f t="shared" si="4"/>
        <v>3.4670391061452515</v>
      </c>
      <c r="E12" s="57">
        <f t="shared" si="4"/>
        <v>3.9362745098039214</v>
      </c>
      <c r="F12" s="57">
        <f t="shared" si="4"/>
        <v>3.9457627118644067</v>
      </c>
      <c r="G12" s="57">
        <f t="shared" si="4"/>
        <v>4.1983618763961275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3.89229462959032</v>
      </c>
      <c r="O12" s="57">
        <f t="shared" si="4"/>
        <v>3.8922946295903205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412</v>
      </c>
      <c r="C15" s="47">
        <f>VLOOKUP($A$2,'[1]LC Invoice'!$A$2:$Q$34,4,FALSE)</f>
        <v>380</v>
      </c>
      <c r="D15" s="47">
        <f>VLOOKUP($A$2,'[3]LC Invoice'!$A$2:$S$34,4,FALSE)</f>
        <v>537</v>
      </c>
      <c r="E15" s="47">
        <f>VLOOKUP($A$2,'[4]LC Invoice'!$A$2:$P$34,4,FALSE)</f>
        <v>918</v>
      </c>
      <c r="F15" s="47">
        <f>VLOOKUP($A$2,'[5]LC Invoice'!$A$2:$P$34,4,FALSE)</f>
        <v>1121</v>
      </c>
      <c r="G15" s="47">
        <f>VLOOKUP($A$2,'[6]LC Invoice'!$A$2:$P$34,4,FALSE)</f>
        <v>1343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4711</v>
      </c>
      <c r="O15" s="48">
        <f>N15/$N$5</f>
        <v>785.16666666666663</v>
      </c>
    </row>
    <row r="16" spans="1:15" s="66" customFormat="1" x14ac:dyDescent="0.2">
      <c r="A16" s="64" t="s">
        <v>76</v>
      </c>
      <c r="B16" s="65">
        <f>VLOOKUP($A$2,'[2]Wheelchair Trips'!$A$2:$E$34,3,FALSE)</f>
        <v>29</v>
      </c>
      <c r="C16" s="65">
        <f>VLOOKUP($A$2,'[1]Wheelchair Trips'!$A$2:$E$34,3,FALSE)</f>
        <v>14</v>
      </c>
      <c r="D16" s="65">
        <f>VLOOKUP($A$2,'[3]Wheelchair Trips'!$A$2:$E$34,3,FALSE)</f>
        <v>48</v>
      </c>
      <c r="E16" s="65">
        <f>VLOOKUP($A$2,'[4]Wheelchair Trips'!$A$2:$E$34,3,FALSE)</f>
        <v>75</v>
      </c>
      <c r="F16" s="65">
        <f>VLOOKUP($A$2,'[5]Wheelchair Trips'!$A$2:$E$34,3,FALSE)</f>
        <v>88</v>
      </c>
      <c r="G16" s="65">
        <f>VLOOKUP($A$2,'[6]Wheelchair Trips'!$A$2:$E$34,3,FALSE)</f>
        <v>140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394</v>
      </c>
      <c r="O16" s="48">
        <f>N16/$N$5</f>
        <v>65.666666666666671</v>
      </c>
    </row>
    <row r="17" spans="1:15" s="11" customFormat="1" x14ac:dyDescent="0.2">
      <c r="A17" s="49" t="s">
        <v>77</v>
      </c>
      <c r="B17" s="67">
        <f t="shared" ref="B17:O17" si="5">IF(B6=0,"",B16/B15)</f>
        <v>7.0388349514563103E-2</v>
      </c>
      <c r="C17" s="67">
        <f t="shared" si="5"/>
        <v>3.6842105263157891E-2</v>
      </c>
      <c r="D17" s="67">
        <f t="shared" si="5"/>
        <v>8.9385474860335198E-2</v>
      </c>
      <c r="E17" s="67">
        <f t="shared" si="5"/>
        <v>8.1699346405228759E-2</v>
      </c>
      <c r="F17" s="67">
        <f t="shared" si="5"/>
        <v>7.8501338090990191E-2</v>
      </c>
      <c r="G17" s="67">
        <f t="shared" si="5"/>
        <v>0.10424422933730454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8.3634047972829542E-2</v>
      </c>
      <c r="O17" s="68">
        <f t="shared" si="5"/>
        <v>8.3634047972829556E-2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37</v>
      </c>
      <c r="D21" s="73">
        <f>VLOOKUP($A$2,'[3]LC Invoice'!$A$2:$S$34,7,FALSE)</f>
        <v>36</v>
      </c>
      <c r="E21" s="73">
        <f>VLOOKUP($A$2,'[4]LC Invoice'!$A$2:$P$34,7,FALSE)</f>
        <v>14</v>
      </c>
      <c r="F21" s="73">
        <f>VLOOKUP($A$2,'[5]LC Invoice'!$A$2:$P$34,7,FALSE)</f>
        <v>14</v>
      </c>
      <c r="G21" s="73">
        <f>VLOOKUP($A$2,'[6]LC Invoice'!$A$2:$P$34,7,FALSE)</f>
        <v>73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186</v>
      </c>
      <c r="O21" s="70">
        <f>N21/$N$5</f>
        <v>31</v>
      </c>
    </row>
    <row r="22" spans="1:15" s="75" customFormat="1" x14ac:dyDescent="0.2">
      <c r="A22" s="29" t="s">
        <v>81</v>
      </c>
      <c r="B22" s="74">
        <f>VLOOKUP($A$2,'[2]LC Invoice'!$A$2:$P$35,8,FALSE)</f>
        <v>60.5</v>
      </c>
      <c r="C22" s="74">
        <f>VLOOKUP($A$2,'[1]LC Invoice'!$A$2:$Q$35,8,FALSE)</f>
        <v>38.5</v>
      </c>
      <c r="D22" s="74">
        <f>VLOOKUP($A$2,'[3]LC Invoice'!$A$2:$S$35,8,FALSE)</f>
        <v>58</v>
      </c>
      <c r="E22" s="74">
        <f>VLOOKUP($A$2,'[4]LC Invoice'!$A$2:$P$35,8,FALSE)</f>
        <v>63</v>
      </c>
      <c r="F22" s="74">
        <f>VLOOKUP($A$2,'[5]LC Invoice'!$A$2:$P$35,8,FALSE)</f>
        <v>65.5</v>
      </c>
      <c r="G22" s="74">
        <f>VLOOKUP($A$2,'[6]LC Invoice'!$A$2:$P$35,8,FALSE)</f>
        <v>68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353.5</v>
      </c>
      <c r="O22" s="54">
        <f>N22/$N$5</f>
        <v>58.916666666666664</v>
      </c>
    </row>
    <row r="23" spans="1:15" x14ac:dyDescent="0.2">
      <c r="A23" s="49" t="s">
        <v>82</v>
      </c>
      <c r="B23" s="67">
        <f t="shared" ref="B23:O23" si="6">IF(B6=0,"",B21/B15)</f>
        <v>2.9126213592233011E-2</v>
      </c>
      <c r="C23" s="67">
        <f t="shared" si="6"/>
        <v>9.7368421052631576E-2</v>
      </c>
      <c r="D23" s="67">
        <f t="shared" si="6"/>
        <v>6.7039106145251395E-2</v>
      </c>
      <c r="E23" s="67">
        <f t="shared" si="6"/>
        <v>1.5250544662309368E-2</v>
      </c>
      <c r="F23" s="67">
        <f t="shared" si="6"/>
        <v>1.2488849241748439E-2</v>
      </c>
      <c r="G23" s="67">
        <f t="shared" si="6"/>
        <v>5.4355919583023084E-2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3.9482063256208871E-2</v>
      </c>
      <c r="O23" s="68">
        <f t="shared" si="6"/>
        <v>3.9482063256208871E-2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104</v>
      </c>
      <c r="D24" s="125">
        <f>VLOOKUP($A$2,'[3]LC Invoice'!$A$2:$V$34,18,FALSE)</f>
        <v>12.421154562383613</v>
      </c>
      <c r="E24" s="125">
        <f>VLOOKUP($A$2,'[4]LC Invoice'!$A$2:$S$34,18,FALSE)</f>
        <v>13.146525054466231</v>
      </c>
      <c r="F24" s="125">
        <f>VLOOKUP($A$2,'[5]LC Invoice'!$A$2:$S$34,18,FALSE)</f>
        <v>13.418626226583406</v>
      </c>
      <c r="G24" s="125">
        <f>VLOOKUP($A$2,'[6]LC Invoice'!$A$2:$S$34,18,FALSE)</f>
        <v>14.269650037230081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195.25595588066332</v>
      </c>
      <c r="O24" s="154">
        <f>N24/COUNTIF(B24:M24,"&lt;&gt;0")</f>
        <v>32.542659313443885</v>
      </c>
    </row>
    <row r="25" spans="1:15" x14ac:dyDescent="0.2">
      <c r="A25" s="152" t="s">
        <v>191</v>
      </c>
      <c r="B25" s="125">
        <f>VLOOKUP($A$2,'[2]LC Invoice'!$A$2:$S$34,19,FALSE)</f>
        <v>12.599999999999996</v>
      </c>
      <c r="C25" s="125">
        <f>VLOOKUP($A$2,'[1]LC Invoice'!$A$2:$T$34,19,FALSE)</f>
        <v>29</v>
      </c>
      <c r="D25" s="125">
        <f>VLOOKUP($A$2,'[3]LC Invoice'!$A$2:$V$34,19,FALSE)</f>
        <v>11.899999999999997</v>
      </c>
      <c r="E25" s="125">
        <f>VLOOKUP($A$2,'[4]LC Invoice'!$A$2:$S$34,19,FALSE)</f>
        <v>24.499999999999986</v>
      </c>
      <c r="F25" s="125">
        <f>VLOOKUP($A$2,'[5]LC Invoice'!$A$2:$S$34,19,FALSE)</f>
        <v>27.999999999999982</v>
      </c>
      <c r="G25" s="125">
        <f>VLOOKUP($A$2,'[6]LC Invoice'!$A$2:$S$34,19,FALSE)</f>
        <v>32.199999999999982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138.19999999999993</v>
      </c>
      <c r="O25" s="155">
        <f>N25/COUNTIF(B25:M25,"&lt;&gt;0")</f>
        <v>23.033333333333321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3776.16</v>
      </c>
      <c r="C28" s="80">
        <f>VLOOKUP($A$2,'[1]LMU Other'!$A$2:$Z$36,24,FALSE)</f>
        <v>3590.96</v>
      </c>
      <c r="D28" s="80">
        <f>VLOOKUP($A$2,'[3]LMU Other'!$A$2:$Z$36,24,FALSE)</f>
        <v>4566.8599999999997</v>
      </c>
      <c r="E28" s="80">
        <f>VLOOKUP($A$2,'[4]LMU Other'!$A$2:$Z$36,24,FALSE)</f>
        <v>8038.51</v>
      </c>
      <c r="F28" s="80">
        <f>VLOOKUP($A$2,'[5]LMU Other'!$A$2:$Z$36,24,FALSE)</f>
        <v>10125.58</v>
      </c>
      <c r="G28" s="80">
        <f>VLOOKUP($A$2,'[6]LMU Other'!$A$2:$Z$36,24,FALSE)</f>
        <v>12946.84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43044.91</v>
      </c>
      <c r="O28" s="54">
        <f>N28/$N$5</f>
        <v>7174.1516666666676</v>
      </c>
    </row>
    <row r="29" spans="1:15" s="75" customFormat="1" x14ac:dyDescent="0.2">
      <c r="A29" s="29" t="s">
        <v>85</v>
      </c>
      <c r="B29" s="80">
        <f>VLOOKUP($A$2,'[2]LC Invoice'!$A$2:$P$34,9,FALSE)</f>
        <v>147</v>
      </c>
      <c r="C29" s="80">
        <f>VLOOKUP($A$2,'[1]LC Invoice'!$A$2:$Q$34,9,FALSE)</f>
        <v>144.19999999999999</v>
      </c>
      <c r="D29" s="80">
        <f>VLOOKUP($A$2,'[3]LC Invoice'!$A$2:$S$34,9,FALSE)</f>
        <v>241.5</v>
      </c>
      <c r="E29" s="80">
        <f>VLOOKUP($A$2,'[4]LC Invoice'!$A$2:$P$34,9,FALSE)</f>
        <v>416.5</v>
      </c>
      <c r="F29" s="80">
        <f>VLOOKUP($A$2,'[5]LC Invoice'!$A$2:$P$34,9,FALSE)</f>
        <v>493.5</v>
      </c>
      <c r="G29" s="80">
        <f>VLOOKUP($A$2,'[6]LC Invoice'!$A$2:$P$34,9,FALSE)</f>
        <v>578.9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2021.6</v>
      </c>
      <c r="O29" s="81">
        <f>N29/$N$5</f>
        <v>336.93333333333334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22.05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22.05</v>
      </c>
      <c r="O36" s="88">
        <f>N36/$N$5</f>
        <v>3.6750000000000003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5189.16</v>
      </c>
      <c r="C39" s="94">
        <f t="shared" ref="C39:I39" si="9">C11+C28</f>
        <v>4977.66</v>
      </c>
      <c r="D39" s="94">
        <f t="shared" si="9"/>
        <v>6428.66</v>
      </c>
      <c r="E39" s="94">
        <f t="shared" si="9"/>
        <v>11652.01</v>
      </c>
      <c r="F39" s="94">
        <f t="shared" si="9"/>
        <v>14548.779999999999</v>
      </c>
      <c r="G39" s="94">
        <f t="shared" si="9"/>
        <v>18585.239999999998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61381.509999999995</v>
      </c>
      <c r="O39" s="110">
        <f>N39/$N$5</f>
        <v>10230.251666666665</v>
      </c>
    </row>
    <row r="40" spans="1:15" s="58" customFormat="1" x14ac:dyDescent="0.2">
      <c r="A40" s="56" t="s">
        <v>91</v>
      </c>
      <c r="B40" s="94">
        <f>B28+B29</f>
        <v>3923.16</v>
      </c>
      <c r="C40" s="94">
        <f t="shared" ref="C40:M40" si="10">C28+C29</f>
        <v>3735.16</v>
      </c>
      <c r="D40" s="94">
        <f t="shared" si="10"/>
        <v>4808.3599999999997</v>
      </c>
      <c r="E40" s="94">
        <f t="shared" si="10"/>
        <v>8455.01</v>
      </c>
      <c r="F40" s="94">
        <f t="shared" si="10"/>
        <v>10619.08</v>
      </c>
      <c r="G40" s="94">
        <f t="shared" si="10"/>
        <v>13525.74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45066.51</v>
      </c>
      <c r="O40" s="110">
        <f>N40/$N$5</f>
        <v>7511.085</v>
      </c>
    </row>
    <row r="41" spans="1:15" s="58" customFormat="1" x14ac:dyDescent="0.2">
      <c r="A41" s="56" t="s">
        <v>92</v>
      </c>
      <c r="B41" s="94">
        <f t="shared" ref="B41:M41" si="11">SUM(B28:B31)</f>
        <v>3923.16</v>
      </c>
      <c r="C41" s="94">
        <f t="shared" si="11"/>
        <v>3735.16</v>
      </c>
      <c r="D41" s="94">
        <f t="shared" si="11"/>
        <v>4808.3599999999997</v>
      </c>
      <c r="E41" s="94">
        <f t="shared" si="11"/>
        <v>8455.01</v>
      </c>
      <c r="F41" s="94">
        <f t="shared" si="11"/>
        <v>10619.08</v>
      </c>
      <c r="G41" s="94">
        <f t="shared" si="11"/>
        <v>13525.74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45066.51</v>
      </c>
      <c r="O41" s="110">
        <f>N41/$N$5</f>
        <v>7511.085</v>
      </c>
    </row>
    <row r="42" spans="1:15" s="95" customFormat="1" x14ac:dyDescent="0.2">
      <c r="A42" s="56" t="s">
        <v>93</v>
      </c>
      <c r="B42" s="94">
        <f t="shared" ref="B42:I42" si="12">SUM(B28:B32)</f>
        <v>3923.16</v>
      </c>
      <c r="C42" s="94">
        <f t="shared" si="12"/>
        <v>3735.16</v>
      </c>
      <c r="D42" s="94">
        <f t="shared" si="12"/>
        <v>4808.3599999999997</v>
      </c>
      <c r="E42" s="94">
        <f>SUM(E28:E32)</f>
        <v>8455.01</v>
      </c>
      <c r="F42" s="94">
        <f t="shared" si="12"/>
        <v>10619.08</v>
      </c>
      <c r="G42" s="94">
        <f t="shared" si="12"/>
        <v>13525.74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45066.51</v>
      </c>
      <c r="O42" s="110">
        <f>N42/$N$5</f>
        <v>7511.085</v>
      </c>
    </row>
    <row r="43" spans="1:15" s="58" customFormat="1" x14ac:dyDescent="0.2">
      <c r="A43" s="96" t="s">
        <v>94</v>
      </c>
      <c r="B43" s="97">
        <f t="shared" ref="B43:I43" si="13">B42-B36</f>
        <v>3901.1099999999997</v>
      </c>
      <c r="C43" s="97">
        <f>C42-C36</f>
        <v>3735.16</v>
      </c>
      <c r="D43" s="97">
        <f t="shared" si="13"/>
        <v>4808.3599999999997</v>
      </c>
      <c r="E43" s="97">
        <f>E42-E36</f>
        <v>8455.01</v>
      </c>
      <c r="F43" s="97">
        <f t="shared" si="13"/>
        <v>10619.08</v>
      </c>
      <c r="G43" s="97">
        <f t="shared" si="13"/>
        <v>13525.74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45044.46</v>
      </c>
      <c r="O43" s="111">
        <f>N43/$N$5</f>
        <v>7507.41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12.59504854368932</v>
      </c>
      <c r="C46" s="94">
        <f t="shared" si="14"/>
        <v>13.099105263157893</v>
      </c>
      <c r="D46" s="94">
        <f t="shared" si="14"/>
        <v>11.97143389199255</v>
      </c>
      <c r="E46" s="94">
        <f t="shared" si="14"/>
        <v>12.692821350762527</v>
      </c>
      <c r="F46" s="94">
        <f t="shared" si="14"/>
        <v>12.978394290811774</v>
      </c>
      <c r="G46" s="94">
        <f t="shared" si="14"/>
        <v>13.838600148920326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13.029401400976438</v>
      </c>
      <c r="O46" s="108">
        <f t="shared" si="14"/>
        <v>13.029401400976436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9.1654368932038839</v>
      </c>
      <c r="C47" s="94">
        <f t="shared" si="15"/>
        <v>9.449894736842106</v>
      </c>
      <c r="D47" s="94">
        <f t="shared" si="15"/>
        <v>8.5043947858472997</v>
      </c>
      <c r="E47" s="94">
        <f t="shared" si="15"/>
        <v>8.756546840958606</v>
      </c>
      <c r="F47" s="94">
        <f t="shared" si="15"/>
        <v>9.0326315789473686</v>
      </c>
      <c r="G47" s="94">
        <f t="shared" si="15"/>
        <v>9.6402382725241988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9.1371067713861187</v>
      </c>
      <c r="O47" s="108">
        <f t="shared" si="15"/>
        <v>9.1371067713861187</v>
      </c>
    </row>
    <row r="48" spans="1:15" s="58" customFormat="1" x14ac:dyDescent="0.2">
      <c r="A48" s="56" t="s">
        <v>98</v>
      </c>
      <c r="B48" s="94">
        <f>IF(B$6=0,"",B40/B$15)</f>
        <v>9.5222330097087369</v>
      </c>
      <c r="C48" s="94">
        <f t="shared" ref="B48:O51" si="16">IF(C$6=0,"",C40/C$15)</f>
        <v>9.8293684210526315</v>
      </c>
      <c r="D48" s="94">
        <f t="shared" si="16"/>
        <v>8.9541154562383607</v>
      </c>
      <c r="E48" s="94">
        <f t="shared" si="16"/>
        <v>9.2102505446623102</v>
      </c>
      <c r="F48" s="94">
        <f t="shared" si="16"/>
        <v>9.4728635147190001</v>
      </c>
      <c r="G48" s="94">
        <f t="shared" si="16"/>
        <v>10.071288160833953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9.5662300997665035</v>
      </c>
      <c r="O48" s="108">
        <f t="shared" si="16"/>
        <v>9.5662300997665053</v>
      </c>
    </row>
    <row r="49" spans="1:15" s="58" customFormat="1" x14ac:dyDescent="0.2">
      <c r="A49" s="56" t="s">
        <v>99</v>
      </c>
      <c r="B49" s="94">
        <f t="shared" si="16"/>
        <v>9.5222330097087369</v>
      </c>
      <c r="C49" s="94">
        <f t="shared" si="16"/>
        <v>9.8293684210526315</v>
      </c>
      <c r="D49" s="94">
        <f t="shared" si="16"/>
        <v>8.9541154562383607</v>
      </c>
      <c r="E49" s="94">
        <f t="shared" si="16"/>
        <v>9.2102505446623102</v>
      </c>
      <c r="F49" s="94">
        <f t="shared" si="16"/>
        <v>9.4728635147190001</v>
      </c>
      <c r="G49" s="94">
        <f t="shared" si="16"/>
        <v>10.071288160833953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9.5662300997665035</v>
      </c>
      <c r="O49" s="108">
        <f t="shared" si="16"/>
        <v>9.5662300997665053</v>
      </c>
    </row>
    <row r="50" spans="1:15" s="95" customFormat="1" x14ac:dyDescent="0.2">
      <c r="A50" s="56" t="s">
        <v>100</v>
      </c>
      <c r="B50" s="94">
        <f t="shared" si="16"/>
        <v>9.5222330097087369</v>
      </c>
      <c r="C50" s="94">
        <f t="shared" si="16"/>
        <v>9.8293684210526315</v>
      </c>
      <c r="D50" s="94">
        <f t="shared" si="16"/>
        <v>8.9541154562383607</v>
      </c>
      <c r="E50" s="94">
        <f t="shared" si="16"/>
        <v>9.2102505446623102</v>
      </c>
      <c r="F50" s="94">
        <f t="shared" si="16"/>
        <v>9.4728635147190001</v>
      </c>
      <c r="G50" s="94">
        <f t="shared" si="16"/>
        <v>10.071288160833953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9.5662300997665035</v>
      </c>
      <c r="O50" s="108">
        <f t="shared" si="16"/>
        <v>9.5662300997665053</v>
      </c>
    </row>
    <row r="51" spans="1:15" s="58" customFormat="1" x14ac:dyDescent="0.2">
      <c r="A51" s="96" t="s">
        <v>94</v>
      </c>
      <c r="B51" s="97">
        <f t="shared" si="16"/>
        <v>9.4687135922330086</v>
      </c>
      <c r="C51" s="97">
        <f t="shared" si="16"/>
        <v>9.8293684210526315</v>
      </c>
      <c r="D51" s="97">
        <f t="shared" si="16"/>
        <v>8.9541154562383607</v>
      </c>
      <c r="E51" s="97">
        <f t="shared" si="16"/>
        <v>9.2102505446623102</v>
      </c>
      <c r="F51" s="97">
        <f t="shared" si="16"/>
        <v>9.4728635147190001</v>
      </c>
      <c r="G51" s="97">
        <f t="shared" si="16"/>
        <v>10.071288160833953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9.561549564848228</v>
      </c>
      <c r="O51" s="97">
        <f t="shared" si="16"/>
        <v>9.561549564848228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Q61 P26:T32 P6:T23 P35:T5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2754</v>
      </c>
      <c r="C6" s="125">
        <f>VLOOKUP($A$2,'[1]Taxicard Members'!$A$3:$C$35,3,FALSE)</f>
        <v>2744</v>
      </c>
      <c r="D6" s="125">
        <f>VLOOKUP($A$2,'[3]Taxicard Members'!$A$3:$C$35,3,FALSE)</f>
        <v>2748</v>
      </c>
      <c r="E6" s="125">
        <f>VLOOKUP($A$2,'[4]Taxicard Members'!$A$3:$C$35,3,FALSE)</f>
        <v>2760</v>
      </c>
      <c r="F6" s="125">
        <f>VLOOKUP($A$2,'[5]Taxicard Members'!$A$3:$C$35,3,FALSE)</f>
        <v>2642</v>
      </c>
      <c r="G6" s="125">
        <f>VLOOKUP($A$2,'[6]Taxicard Members'!$A$3:$C$35,3,FALSE)</f>
        <v>2657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16305</v>
      </c>
      <c r="O6" s="48">
        <f>N6/$N$5</f>
        <v>2717.5</v>
      </c>
    </row>
    <row r="7" spans="1:15" x14ac:dyDescent="0.2">
      <c r="A7" s="49" t="s">
        <v>68</v>
      </c>
      <c r="B7" s="50">
        <f>VLOOKUP($A$2,'[2]LMU Other'!$A$2:$Z$36,26,FALSE)</f>
        <v>162</v>
      </c>
      <c r="C7" s="50">
        <f>VLOOKUP($A$2,'[1]LMU Other'!$A$2:$Z$36,26,FALSE)</f>
        <v>215</v>
      </c>
      <c r="D7" s="50">
        <f>VLOOKUP($A$2,'[3]LMU Other'!$A$2:$Z$36,26,FALSE)</f>
        <v>330</v>
      </c>
      <c r="E7" s="50">
        <f>VLOOKUP($A$2,'[4]LMU Other'!$A$2:$Z$36,26,FALSE)</f>
        <v>442</v>
      </c>
      <c r="F7" s="50">
        <f>VLOOKUP($A$2,'[5]LMU Other'!$A$2:$Z$36,26,FALSE)</f>
        <v>530</v>
      </c>
      <c r="G7" s="50">
        <f>VLOOKUP($A$2,'[6]LMU Other'!$A$2:$Z$36,26,FALSE)</f>
        <v>582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2261</v>
      </c>
      <c r="O7" s="48">
        <f>N7/$N$5</f>
        <v>376.83333333333331</v>
      </c>
    </row>
    <row r="8" spans="1:15" s="11" customFormat="1" x14ac:dyDescent="0.2">
      <c r="A8" s="49" t="s">
        <v>69</v>
      </c>
      <c r="B8" s="36">
        <f t="shared" ref="B8:M8" si="1">IF(B6=0,"",B7/B6)</f>
        <v>5.8823529411764705E-2</v>
      </c>
      <c r="C8" s="36">
        <f t="shared" si="1"/>
        <v>7.8352769679300285E-2</v>
      </c>
      <c r="D8" s="36">
        <f t="shared" si="1"/>
        <v>0.12008733624454149</v>
      </c>
      <c r="E8" s="36">
        <f t="shared" si="1"/>
        <v>0.16014492753623188</v>
      </c>
      <c r="F8" s="36">
        <f t="shared" si="1"/>
        <v>0.20060560181680545</v>
      </c>
      <c r="G8" s="36">
        <f t="shared" si="1"/>
        <v>0.2190440346255175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0.13866911990187059</v>
      </c>
      <c r="O8" s="37">
        <f>IF(O6="","",O7/O6)</f>
        <v>0.13866911990187059</v>
      </c>
    </row>
    <row r="9" spans="1:15" x14ac:dyDescent="0.2">
      <c r="A9" s="49" t="s">
        <v>70</v>
      </c>
      <c r="B9" s="51">
        <f t="shared" ref="B9:O9" si="2">IF(B6=0,"",B15/B6)</f>
        <v>0.21641249092229484</v>
      </c>
      <c r="C9" s="51">
        <f t="shared" si="2"/>
        <v>0.35823615160349853</v>
      </c>
      <c r="D9" s="51">
        <f t="shared" si="2"/>
        <v>0.53784570596797676</v>
      </c>
      <c r="E9" s="51">
        <f t="shared" si="2"/>
        <v>0.82608695652173914</v>
      </c>
      <c r="F9" s="51">
        <f t="shared" si="2"/>
        <v>0.96631339894019685</v>
      </c>
      <c r="G9" s="51">
        <f t="shared" si="2"/>
        <v>1.0376364320662401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0.65298988040478378</v>
      </c>
      <c r="O9" s="52">
        <f t="shared" si="2"/>
        <v>0.65298988040478378</v>
      </c>
    </row>
    <row r="10" spans="1:15" x14ac:dyDescent="0.2">
      <c r="A10" s="49" t="s">
        <v>71</v>
      </c>
      <c r="B10" s="51">
        <f t="shared" ref="B10:O10" si="3">IF(B6=0,"",B15/B7)</f>
        <v>3.6790123456790123</v>
      </c>
      <c r="C10" s="51">
        <f t="shared" si="3"/>
        <v>4.5720930232558139</v>
      </c>
      <c r="D10" s="51">
        <f t="shared" si="3"/>
        <v>4.4787878787878785</v>
      </c>
      <c r="E10" s="51">
        <f t="shared" si="3"/>
        <v>5.1583710407239822</v>
      </c>
      <c r="F10" s="51">
        <f t="shared" si="3"/>
        <v>4.8169811320754716</v>
      </c>
      <c r="G10" s="51">
        <f t="shared" si="3"/>
        <v>4.7371134020618557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4.7089783281733748</v>
      </c>
      <c r="O10" s="52">
        <f t="shared" si="3"/>
        <v>4.7089783281733748</v>
      </c>
    </row>
    <row r="11" spans="1:15" s="55" customFormat="1" x14ac:dyDescent="0.2">
      <c r="A11" s="29" t="s">
        <v>72</v>
      </c>
      <c r="B11" s="53">
        <f>VLOOKUP($A$2,'[2]LMU Other'!$A$2:$Z$36,25,FALSE)</f>
        <v>2051.4</v>
      </c>
      <c r="C11" s="53">
        <f>VLOOKUP($A$2,'[1]LMU Other'!$A$2:$Z$36,25,FALSE)</f>
        <v>3620.9</v>
      </c>
      <c r="D11" s="53">
        <f>VLOOKUP($A$2,'[3]LMU Other'!$A$2:$Z$36,25,FALSE)</f>
        <v>5521.8</v>
      </c>
      <c r="E11" s="53">
        <f>VLOOKUP($A$2,'[4]LMU Other'!$A$2:$Z$36,25,FALSE)</f>
        <v>8207.2000000000007</v>
      </c>
      <c r="F11" s="53">
        <f>VLOOKUP($A$2,'[5]LMU Other'!$A$2:$Z$36,25,FALSE)</f>
        <v>9663.2000000000007</v>
      </c>
      <c r="G11" s="53">
        <f>VLOOKUP($A$2,'[6]LMU Other'!$A$2:$Z$36,25,FALSE)</f>
        <v>10093.9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39158.400000000001</v>
      </c>
      <c r="O11" s="81">
        <f>N11/$N$5</f>
        <v>6526.4000000000005</v>
      </c>
    </row>
    <row r="12" spans="1:15" s="58" customFormat="1" x14ac:dyDescent="0.2">
      <c r="A12" s="56" t="s">
        <v>73</v>
      </c>
      <c r="B12" s="57">
        <f t="shared" ref="B12:O12" si="4">IF(B6=0,"",B11/B15)</f>
        <v>3.4419463087248325</v>
      </c>
      <c r="C12" s="57">
        <f t="shared" si="4"/>
        <v>3.6835198372329603</v>
      </c>
      <c r="D12" s="57">
        <f t="shared" si="4"/>
        <v>3.7359945872801084</v>
      </c>
      <c r="E12" s="57">
        <f t="shared" si="4"/>
        <v>3.5996491228070178</v>
      </c>
      <c r="F12" s="57">
        <f t="shared" si="4"/>
        <v>3.7850372111241679</v>
      </c>
      <c r="G12" s="57">
        <f t="shared" si="4"/>
        <v>3.6611896989481321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3.6778810932657087</v>
      </c>
      <c r="O12" s="57">
        <f t="shared" si="4"/>
        <v>3.6778810932657091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596</v>
      </c>
      <c r="C15" s="47">
        <f>VLOOKUP($A$2,'[1]LC Invoice'!$A$2:$Q$34,4,FALSE)</f>
        <v>983</v>
      </c>
      <c r="D15" s="47">
        <f>VLOOKUP($A$2,'[3]LC Invoice'!$A$2:$S$34,4,FALSE)</f>
        <v>1478</v>
      </c>
      <c r="E15" s="47">
        <f>VLOOKUP($A$2,'[4]LC Invoice'!$A$2:$P$34,4,FALSE)</f>
        <v>2280</v>
      </c>
      <c r="F15" s="47">
        <f>VLOOKUP($A$2,'[5]LC Invoice'!$A$2:$P$34,4,FALSE)</f>
        <v>2553</v>
      </c>
      <c r="G15" s="47">
        <f>VLOOKUP($A$2,'[6]LC Invoice'!$A$2:$P$34,4,FALSE)</f>
        <v>2757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10647</v>
      </c>
      <c r="O15" s="48">
        <f>N15/$N$5</f>
        <v>1774.5</v>
      </c>
    </row>
    <row r="16" spans="1:15" s="66" customFormat="1" x14ac:dyDescent="0.2">
      <c r="A16" s="64" t="s">
        <v>76</v>
      </c>
      <c r="B16" s="65">
        <f>VLOOKUP($A$2,'[2]Wheelchair Trips'!$A$2:$E$34,3,FALSE)</f>
        <v>36</v>
      </c>
      <c r="C16" s="65">
        <f>VLOOKUP($A$2,'[1]Wheelchair Trips'!$A$2:$E$34,3,FALSE)</f>
        <v>82</v>
      </c>
      <c r="D16" s="65">
        <f>VLOOKUP($A$2,'[3]Wheelchair Trips'!$A$2:$E$34,3,FALSE)</f>
        <v>156</v>
      </c>
      <c r="E16" s="65">
        <f>VLOOKUP($A$2,'[4]Wheelchair Trips'!$A$2:$E$34,3,FALSE)</f>
        <v>329</v>
      </c>
      <c r="F16" s="65">
        <f>VLOOKUP($A$2,'[5]Wheelchair Trips'!$A$2:$E$34,3,FALSE)</f>
        <v>355</v>
      </c>
      <c r="G16" s="65">
        <f>VLOOKUP($A$2,'[6]Wheelchair Trips'!$A$2:$E$34,3,FALSE)</f>
        <v>389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1347</v>
      </c>
      <c r="O16" s="48">
        <f>N16/$N$5</f>
        <v>224.5</v>
      </c>
    </row>
    <row r="17" spans="1:15" s="11" customFormat="1" x14ac:dyDescent="0.2">
      <c r="A17" s="49" t="s">
        <v>77</v>
      </c>
      <c r="B17" s="67">
        <f t="shared" ref="B17:O17" si="5">IF(B6=0,"",B16/B15)</f>
        <v>6.0402684563758392E-2</v>
      </c>
      <c r="C17" s="67">
        <f t="shared" si="5"/>
        <v>8.3418107833163779E-2</v>
      </c>
      <c r="D17" s="67">
        <f t="shared" si="5"/>
        <v>0.10554803788903924</v>
      </c>
      <c r="E17" s="67">
        <f t="shared" si="5"/>
        <v>0.14429824561403509</v>
      </c>
      <c r="F17" s="67">
        <f t="shared" si="5"/>
        <v>0.13905209557383472</v>
      </c>
      <c r="G17" s="67">
        <f t="shared" si="5"/>
        <v>0.14109539354370693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0.12651451112989576</v>
      </c>
      <c r="O17" s="68">
        <f t="shared" si="5"/>
        <v>0.12651451112989576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39</v>
      </c>
      <c r="D21" s="73">
        <f>VLOOKUP($A$2,'[3]LC Invoice'!$A$2:$S$34,7,FALSE)</f>
        <v>72</v>
      </c>
      <c r="E21" s="73">
        <f>VLOOKUP($A$2,'[4]LC Invoice'!$A$2:$P$34,7,FALSE)</f>
        <v>32</v>
      </c>
      <c r="F21" s="73">
        <f>VLOOKUP($A$2,'[5]LC Invoice'!$A$2:$P$34,7,FALSE)</f>
        <v>31</v>
      </c>
      <c r="G21" s="73">
        <f>VLOOKUP($A$2,'[6]LC Invoice'!$A$2:$P$34,7,FALSE)</f>
        <v>102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288</v>
      </c>
      <c r="O21" s="70">
        <f>N21/$N$5</f>
        <v>48</v>
      </c>
    </row>
    <row r="22" spans="1:15" s="75" customFormat="1" x14ac:dyDescent="0.2">
      <c r="A22" s="29" t="s">
        <v>81</v>
      </c>
      <c r="B22" s="74">
        <f>VLOOKUP($A$2,'[2]LC Invoice'!$A$2:$P$35,8,FALSE)</f>
        <v>59</v>
      </c>
      <c r="C22" s="74">
        <f>VLOOKUP($A$2,'[1]LC Invoice'!$A$2:$Q$35,8,FALSE)</f>
        <v>62</v>
      </c>
      <c r="D22" s="74">
        <f>VLOOKUP($A$2,'[3]LC Invoice'!$A$2:$S$35,8,FALSE)</f>
        <v>144</v>
      </c>
      <c r="E22" s="74">
        <f>VLOOKUP($A$2,'[4]LC Invoice'!$A$2:$P$35,8,FALSE)</f>
        <v>157</v>
      </c>
      <c r="F22" s="74">
        <f>VLOOKUP($A$2,'[5]LC Invoice'!$A$2:$P$35,8,FALSE)</f>
        <v>147.5</v>
      </c>
      <c r="G22" s="74">
        <f>VLOOKUP($A$2,'[6]LC Invoice'!$A$2:$P$35,8,FALSE)</f>
        <v>172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741.5</v>
      </c>
      <c r="O22" s="54">
        <f>N22/$N$5</f>
        <v>123.58333333333333</v>
      </c>
    </row>
    <row r="23" spans="1:15" x14ac:dyDescent="0.2">
      <c r="A23" s="49" t="s">
        <v>82</v>
      </c>
      <c r="B23" s="67">
        <f t="shared" ref="B23:O23" si="6">IF(B6=0,"",B21/B15)</f>
        <v>2.0134228187919462E-2</v>
      </c>
      <c r="C23" s="67">
        <f t="shared" si="6"/>
        <v>3.9674465920651068E-2</v>
      </c>
      <c r="D23" s="67">
        <f t="shared" si="6"/>
        <v>4.8714479025710418E-2</v>
      </c>
      <c r="E23" s="67">
        <f t="shared" si="6"/>
        <v>1.4035087719298246E-2</v>
      </c>
      <c r="F23" s="67">
        <f t="shared" si="6"/>
        <v>1.2142577359968664E-2</v>
      </c>
      <c r="G23" s="67">
        <f t="shared" si="6"/>
        <v>3.6996735582154515E-2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2.7049873203719356E-2</v>
      </c>
      <c r="O23" s="68">
        <f t="shared" si="6"/>
        <v>2.7049873203719356E-2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250</v>
      </c>
      <c r="D24" s="125">
        <f>VLOOKUP($A$2,'[3]LC Invoice'!$A$2:$V$34,18,FALSE)</f>
        <v>13.534323410013531</v>
      </c>
      <c r="E24" s="125">
        <f>VLOOKUP($A$2,'[4]LC Invoice'!$A$2:$S$34,18,FALSE)</f>
        <v>13.643228070175439</v>
      </c>
      <c r="F24" s="125">
        <f>VLOOKUP($A$2,'[5]LC Invoice'!$A$2:$S$34,18,FALSE)</f>
        <v>14.108997258127694</v>
      </c>
      <c r="G24" s="125">
        <f>VLOOKUP($A$2,'[6]LC Invoice'!$A$2:$S$34,18,FALSE)</f>
        <v>14.164812477330431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319.45136121564713</v>
      </c>
      <c r="O24" s="154">
        <f>N24/COUNTIF(B24:M24,"&lt;&gt;0")</f>
        <v>53.241893535941188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20.999999999999989</v>
      </c>
      <c r="E25" s="125">
        <f>VLOOKUP($A$2,'[4]LC Invoice'!$A$2:$S$34,19,FALSE)</f>
        <v>19.599999999999991</v>
      </c>
      <c r="F25" s="125">
        <f>VLOOKUP($A$2,'[5]LC Invoice'!$A$2:$S$34,19,FALSE)</f>
        <v>32.199999999999982</v>
      </c>
      <c r="G25" s="125">
        <f>VLOOKUP($A$2,'[6]LC Invoice'!$A$2:$S$34,19,FALSE)</f>
        <v>36.4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141.49999999999997</v>
      </c>
      <c r="O25" s="155">
        <f>N25/COUNTIF(B25:M25,"&lt;&gt;0")</f>
        <v>23.583333333333329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5405.6080000000002</v>
      </c>
      <c r="C28" s="80">
        <f>VLOOKUP($A$2,'[1]LMU Other'!$A$2:$Z$36,24,FALSE)</f>
        <v>9164.09</v>
      </c>
      <c r="D28" s="80">
        <f>VLOOKUP($A$2,'[3]LMU Other'!$A$2:$Z$36,24,FALSE)</f>
        <v>13795.23</v>
      </c>
      <c r="E28" s="80">
        <f>VLOOKUP($A$2,'[4]LMU Other'!$A$2:$Z$36,24,FALSE)</f>
        <v>21781.46</v>
      </c>
      <c r="F28" s="80">
        <f>VLOOKUP($A$2,'[5]LMU Other'!$A$2:$Z$36,24,FALSE)</f>
        <v>25090.77</v>
      </c>
      <c r="G28" s="80">
        <f>VLOOKUP($A$2,'[6]LMU Other'!$A$2:$Z$36,24,FALSE)</f>
        <v>27588.588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102825.746</v>
      </c>
      <c r="O28" s="54">
        <f>N28/$N$5</f>
        <v>17137.624333333333</v>
      </c>
    </row>
    <row r="29" spans="1:15" s="75" customFormat="1" x14ac:dyDescent="0.2">
      <c r="A29" s="29" t="s">
        <v>85</v>
      </c>
      <c r="B29" s="80">
        <f>VLOOKUP($A$2,'[2]LC Invoice'!$A$2:$P$34,9,FALSE)</f>
        <v>281.39999999999998</v>
      </c>
      <c r="C29" s="80">
        <f>VLOOKUP($A$2,'[1]LC Invoice'!$A$2:$Q$34,9,FALSE)</f>
        <v>466.2</v>
      </c>
      <c r="D29" s="80">
        <f>VLOOKUP($A$2,'[3]LC Invoice'!$A$2:$S$34,9,FALSE)</f>
        <v>686.7</v>
      </c>
      <c r="E29" s="80">
        <f>VLOOKUP($A$2,'[4]LC Invoice'!$A$2:$P$34,9,FALSE)</f>
        <v>1117.9000000000001</v>
      </c>
      <c r="F29" s="80">
        <f>VLOOKUP($A$2,'[5]LC Invoice'!$A$2:$P$34,9,FALSE)</f>
        <v>1266.3</v>
      </c>
      <c r="G29" s="80">
        <f>VLOOKUP($A$2,'[6]LC Invoice'!$A$2:$P$34,9,FALSE)</f>
        <v>1369.9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5188.3999999999996</v>
      </c>
      <c r="O29" s="81">
        <f>N29/$N$5</f>
        <v>864.73333333333323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60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10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7457.0079999999998</v>
      </c>
      <c r="C39" s="94">
        <f t="shared" ref="C39:I39" si="9">C11+C28</f>
        <v>12784.99</v>
      </c>
      <c r="D39" s="94">
        <f t="shared" si="9"/>
        <v>19317.03</v>
      </c>
      <c r="E39" s="94">
        <f t="shared" si="9"/>
        <v>29988.66</v>
      </c>
      <c r="F39" s="94">
        <f t="shared" si="9"/>
        <v>34753.97</v>
      </c>
      <c r="G39" s="94">
        <f t="shared" si="9"/>
        <v>37682.487999999998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141984.14600000001</v>
      </c>
      <c r="O39" s="110">
        <f>N39/$N$5</f>
        <v>23664.024333333335</v>
      </c>
    </row>
    <row r="40" spans="1:15" s="58" customFormat="1" x14ac:dyDescent="0.2">
      <c r="A40" s="56" t="s">
        <v>91</v>
      </c>
      <c r="B40" s="94">
        <f>B28+B29</f>
        <v>5687.0079999999998</v>
      </c>
      <c r="C40" s="94">
        <f t="shared" ref="C40:M40" si="10">C28+C29</f>
        <v>9630.2900000000009</v>
      </c>
      <c r="D40" s="94">
        <f t="shared" si="10"/>
        <v>14481.93</v>
      </c>
      <c r="E40" s="94">
        <f t="shared" si="10"/>
        <v>22899.360000000001</v>
      </c>
      <c r="F40" s="94">
        <f t="shared" si="10"/>
        <v>26357.07</v>
      </c>
      <c r="G40" s="94">
        <f t="shared" si="10"/>
        <v>28958.488000000001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108014.14599999999</v>
      </c>
      <c r="O40" s="110">
        <f>N40/$N$5</f>
        <v>18002.357666666667</v>
      </c>
    </row>
    <row r="41" spans="1:15" s="58" customFormat="1" x14ac:dyDescent="0.2">
      <c r="A41" s="56" t="s">
        <v>92</v>
      </c>
      <c r="B41" s="94">
        <f t="shared" ref="B41:M41" si="11">SUM(B28:B31)</f>
        <v>5687.0079999999998</v>
      </c>
      <c r="C41" s="94">
        <f t="shared" si="11"/>
        <v>9630.2900000000009</v>
      </c>
      <c r="D41" s="94">
        <f t="shared" si="11"/>
        <v>14541.93</v>
      </c>
      <c r="E41" s="94">
        <f t="shared" si="11"/>
        <v>22899.360000000001</v>
      </c>
      <c r="F41" s="94">
        <f t="shared" si="11"/>
        <v>26357.07</v>
      </c>
      <c r="G41" s="94">
        <f t="shared" si="11"/>
        <v>28958.488000000001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108074.14599999999</v>
      </c>
      <c r="O41" s="110">
        <f>N41/$N$5</f>
        <v>18012.357666666667</v>
      </c>
    </row>
    <row r="42" spans="1:15" s="95" customFormat="1" x14ac:dyDescent="0.2">
      <c r="A42" s="56" t="s">
        <v>93</v>
      </c>
      <c r="B42" s="94">
        <f t="shared" ref="B42:I42" si="12">SUM(B28:B32)</f>
        <v>5687.0079999999998</v>
      </c>
      <c r="C42" s="94">
        <f t="shared" si="12"/>
        <v>9630.2900000000009</v>
      </c>
      <c r="D42" s="94">
        <f t="shared" si="12"/>
        <v>14541.93</v>
      </c>
      <c r="E42" s="94">
        <f>SUM(E28:E32)</f>
        <v>22899.360000000001</v>
      </c>
      <c r="F42" s="94">
        <f t="shared" si="12"/>
        <v>26357.07</v>
      </c>
      <c r="G42" s="94">
        <f t="shared" si="12"/>
        <v>28958.488000000001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108074.14599999999</v>
      </c>
      <c r="O42" s="110">
        <f>N42/$N$5</f>
        <v>18012.357666666667</v>
      </c>
    </row>
    <row r="43" spans="1:15" s="58" customFormat="1" x14ac:dyDescent="0.2">
      <c r="A43" s="96" t="s">
        <v>94</v>
      </c>
      <c r="B43" s="97">
        <f t="shared" ref="B43:I43" si="13">B42-B36</f>
        <v>5687.0079999999998</v>
      </c>
      <c r="C43" s="97">
        <f>C42-C36</f>
        <v>9630.2900000000009</v>
      </c>
      <c r="D43" s="97">
        <f t="shared" si="13"/>
        <v>14541.93</v>
      </c>
      <c r="E43" s="97">
        <f>E42-E36</f>
        <v>22899.360000000001</v>
      </c>
      <c r="F43" s="97">
        <f t="shared" si="13"/>
        <v>26357.07</v>
      </c>
      <c r="G43" s="97">
        <f t="shared" si="13"/>
        <v>28958.488000000001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108074.14599999999</v>
      </c>
      <c r="O43" s="111">
        <f>N43/$N$5</f>
        <v>18012.357666666667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12.511758389261745</v>
      </c>
      <c r="C46" s="94">
        <f t="shared" si="14"/>
        <v>13.006093591047813</v>
      </c>
      <c r="D46" s="94">
        <f t="shared" si="14"/>
        <v>13.069709066305817</v>
      </c>
      <c r="E46" s="94">
        <f t="shared" si="14"/>
        <v>13.152921052631578</v>
      </c>
      <c r="F46" s="94">
        <f t="shared" si="14"/>
        <v>13.612992557775167</v>
      </c>
      <c r="G46" s="94">
        <f t="shared" si="14"/>
        <v>13.667931809938338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13.335601202216587</v>
      </c>
      <c r="O46" s="108">
        <f t="shared" si="14"/>
        <v>13.335601202216587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9.0698120805369129</v>
      </c>
      <c r="C47" s="94">
        <f t="shared" si="15"/>
        <v>9.3225737538148525</v>
      </c>
      <c r="D47" s="94">
        <f t="shared" si="15"/>
        <v>9.3337144790257103</v>
      </c>
      <c r="E47" s="94">
        <f t="shared" si="15"/>
        <v>9.553271929824561</v>
      </c>
      <c r="F47" s="94">
        <f t="shared" si="15"/>
        <v>9.8279553466509988</v>
      </c>
      <c r="G47" s="94">
        <f t="shared" si="15"/>
        <v>10.006742110990206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9.657720108950878</v>
      </c>
      <c r="O47" s="108">
        <f t="shared" si="15"/>
        <v>9.657720108950878</v>
      </c>
    </row>
    <row r="48" spans="1:15" s="58" customFormat="1" x14ac:dyDescent="0.2">
      <c r="A48" s="56" t="s">
        <v>98</v>
      </c>
      <c r="B48" s="94">
        <f>IF(B$6=0,"",B40/B$15)</f>
        <v>9.5419597315436242</v>
      </c>
      <c r="C48" s="94">
        <f t="shared" ref="B48:O51" si="16">IF(C$6=0,"",C40/C$15)</f>
        <v>9.7968362156663282</v>
      </c>
      <c r="D48" s="94">
        <f t="shared" si="16"/>
        <v>9.7983288227334242</v>
      </c>
      <c r="E48" s="94">
        <f t="shared" si="16"/>
        <v>10.043578947368422</v>
      </c>
      <c r="F48" s="94">
        <f t="shared" si="16"/>
        <v>10.323960047003526</v>
      </c>
      <c r="G48" s="94">
        <f t="shared" si="16"/>
        <v>10.503622778382301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10.145031088569549</v>
      </c>
      <c r="O48" s="108">
        <f t="shared" si="16"/>
        <v>10.145031088569549</v>
      </c>
    </row>
    <row r="49" spans="1:15" s="58" customFormat="1" x14ac:dyDescent="0.2">
      <c r="A49" s="56" t="s">
        <v>99</v>
      </c>
      <c r="B49" s="94">
        <f t="shared" si="16"/>
        <v>9.5419597315436242</v>
      </c>
      <c r="C49" s="94">
        <f t="shared" si="16"/>
        <v>9.7968362156663282</v>
      </c>
      <c r="D49" s="94">
        <f t="shared" si="16"/>
        <v>9.8389242219215163</v>
      </c>
      <c r="E49" s="94">
        <f t="shared" si="16"/>
        <v>10.043578947368422</v>
      </c>
      <c r="F49" s="94">
        <f t="shared" si="16"/>
        <v>10.323960047003526</v>
      </c>
      <c r="G49" s="94">
        <f t="shared" si="16"/>
        <v>10.503622778382301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10.150666478820325</v>
      </c>
      <c r="O49" s="108">
        <f t="shared" si="16"/>
        <v>10.150666478820325</v>
      </c>
    </row>
    <row r="50" spans="1:15" s="95" customFormat="1" x14ac:dyDescent="0.2">
      <c r="A50" s="56" t="s">
        <v>100</v>
      </c>
      <c r="B50" s="94">
        <f t="shared" si="16"/>
        <v>9.5419597315436242</v>
      </c>
      <c r="C50" s="94">
        <f t="shared" si="16"/>
        <v>9.7968362156663282</v>
      </c>
      <c r="D50" s="94">
        <f t="shared" si="16"/>
        <v>9.8389242219215163</v>
      </c>
      <c r="E50" s="94">
        <f t="shared" si="16"/>
        <v>10.043578947368422</v>
      </c>
      <c r="F50" s="94">
        <f t="shared" si="16"/>
        <v>10.323960047003526</v>
      </c>
      <c r="G50" s="94">
        <f t="shared" si="16"/>
        <v>10.503622778382301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10.150666478820325</v>
      </c>
      <c r="O50" s="108">
        <f t="shared" si="16"/>
        <v>10.150666478820325</v>
      </c>
    </row>
    <row r="51" spans="1:15" s="58" customFormat="1" x14ac:dyDescent="0.2">
      <c r="A51" s="96" t="s">
        <v>94</v>
      </c>
      <c r="B51" s="97">
        <f t="shared" si="16"/>
        <v>9.5419597315436242</v>
      </c>
      <c r="C51" s="97">
        <f t="shared" si="16"/>
        <v>9.7968362156663282</v>
      </c>
      <c r="D51" s="97">
        <f t="shared" si="16"/>
        <v>9.8389242219215163</v>
      </c>
      <c r="E51" s="97">
        <f t="shared" si="16"/>
        <v>10.043578947368422</v>
      </c>
      <c r="F51" s="97">
        <f t="shared" si="16"/>
        <v>10.323960047003526</v>
      </c>
      <c r="G51" s="97">
        <f t="shared" si="16"/>
        <v>10.503622778382301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10.150666478820325</v>
      </c>
      <c r="O51" s="97">
        <f t="shared" si="16"/>
        <v>10.150666478820325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1825</v>
      </c>
      <c r="C6" s="125">
        <f>VLOOKUP($A$2,'[1]Taxicard Members'!$A$3:$C$35,3,FALSE)</f>
        <v>1828</v>
      </c>
      <c r="D6" s="125">
        <f>VLOOKUP($A$2,'[3]Taxicard Members'!$A$3:$C$35,3,FALSE)</f>
        <v>1825</v>
      </c>
      <c r="E6" s="125">
        <f>VLOOKUP($A$2,'[4]Taxicard Members'!$A$3:$C$35,3,FALSE)</f>
        <v>1826</v>
      </c>
      <c r="F6" s="125">
        <f>VLOOKUP($A$2,'[5]Taxicard Members'!$A$3:$C$35,3,FALSE)</f>
        <v>1741</v>
      </c>
      <c r="G6" s="125">
        <f>VLOOKUP($A$2,'[6]Taxicard Members'!$A$3:$C$35,3,FALSE)</f>
        <v>1748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10793</v>
      </c>
      <c r="O6" s="48">
        <f>N6/$N$5</f>
        <v>1798.8333333333333</v>
      </c>
    </row>
    <row r="7" spans="1:15" x14ac:dyDescent="0.2">
      <c r="A7" s="49" t="s">
        <v>68</v>
      </c>
      <c r="B7" s="50">
        <f>VLOOKUP($A$2,'[2]LMU Other'!$A$2:$Z$36,26,FALSE)</f>
        <v>143</v>
      </c>
      <c r="C7" s="50">
        <f>VLOOKUP($A$2,'[1]LMU Other'!$A$2:$Z$36,26,FALSE)</f>
        <v>172</v>
      </c>
      <c r="D7" s="50">
        <f>VLOOKUP($A$2,'[3]LMU Other'!$A$2:$Z$36,26,FALSE)</f>
        <v>244</v>
      </c>
      <c r="E7" s="50">
        <f>VLOOKUP($A$2,'[4]LMU Other'!$A$2:$Z$36,26,FALSE)</f>
        <v>353</v>
      </c>
      <c r="F7" s="50">
        <f>VLOOKUP($A$2,'[5]LMU Other'!$A$2:$Z$36,26,FALSE)</f>
        <v>374</v>
      </c>
      <c r="G7" s="50">
        <f>VLOOKUP($A$2,'[6]LMU Other'!$A$2:$Z$36,26,FALSE)</f>
        <v>428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1714</v>
      </c>
      <c r="O7" s="48">
        <f>N7/$N$5</f>
        <v>285.66666666666669</v>
      </c>
    </row>
    <row r="8" spans="1:15" s="11" customFormat="1" x14ac:dyDescent="0.2">
      <c r="A8" s="49" t="s">
        <v>69</v>
      </c>
      <c r="B8" s="36">
        <f t="shared" ref="B8:M8" si="1">IF(B6=0,"",B7/B6)</f>
        <v>7.8356164383561647E-2</v>
      </c>
      <c r="C8" s="36">
        <f t="shared" si="1"/>
        <v>9.4091903719912467E-2</v>
      </c>
      <c r="D8" s="36">
        <f t="shared" si="1"/>
        <v>0.1336986301369863</v>
      </c>
      <c r="E8" s="36">
        <f t="shared" si="1"/>
        <v>0.19331872946330778</v>
      </c>
      <c r="F8" s="36">
        <f t="shared" si="1"/>
        <v>0.2148190695002872</v>
      </c>
      <c r="G8" s="36">
        <f t="shared" si="1"/>
        <v>0.24485125858123569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0.15880663392939867</v>
      </c>
      <c r="O8" s="37">
        <f>IF(O6="","",O7/O6)</f>
        <v>0.1588066339293987</v>
      </c>
    </row>
    <row r="9" spans="1:15" x14ac:dyDescent="0.2">
      <c r="A9" s="49" t="s">
        <v>70</v>
      </c>
      <c r="B9" s="51">
        <f t="shared" ref="B9:O9" si="2">IF(B6=0,"",B15/B6)</f>
        <v>0.27835616438356164</v>
      </c>
      <c r="C9" s="51">
        <f t="shared" si="2"/>
        <v>0.44037199124726478</v>
      </c>
      <c r="D9" s="51">
        <f t="shared" si="2"/>
        <v>0.64821917808219176</v>
      </c>
      <c r="E9" s="51">
        <f t="shared" si="2"/>
        <v>1.1440306681270536</v>
      </c>
      <c r="F9" s="51">
        <f t="shared" si="2"/>
        <v>1.3032739804709936</v>
      </c>
      <c r="G9" s="51">
        <f t="shared" si="2"/>
        <v>1.4605263157894737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0.87158343370703228</v>
      </c>
      <c r="O9" s="52">
        <f t="shared" si="2"/>
        <v>0.87158343370703228</v>
      </c>
    </row>
    <row r="10" spans="1:15" x14ac:dyDescent="0.2">
      <c r="A10" s="49" t="s">
        <v>71</v>
      </c>
      <c r="B10" s="51">
        <f t="shared" ref="B10:O10" si="3">IF(B6=0,"",B15/B7)</f>
        <v>3.5524475524475525</v>
      </c>
      <c r="C10" s="51">
        <f t="shared" si="3"/>
        <v>4.6802325581395348</v>
      </c>
      <c r="D10" s="51">
        <f t="shared" si="3"/>
        <v>4.8483606557377046</v>
      </c>
      <c r="E10" s="51">
        <f t="shared" si="3"/>
        <v>5.9178470254957505</v>
      </c>
      <c r="F10" s="51">
        <f t="shared" si="3"/>
        <v>6.0668449197860959</v>
      </c>
      <c r="G10" s="51">
        <f t="shared" si="3"/>
        <v>5.9649532710280377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5.4883313885647604</v>
      </c>
      <c r="O10" s="52">
        <f t="shared" si="3"/>
        <v>5.4883313885647604</v>
      </c>
    </row>
    <row r="11" spans="1:15" s="55" customFormat="1" x14ac:dyDescent="0.2">
      <c r="A11" s="29" t="s">
        <v>72</v>
      </c>
      <c r="B11" s="53">
        <f>VLOOKUP($A$2,'[2]LMU Other'!$A$2:$Z$36,25,FALSE)</f>
        <v>1739.2</v>
      </c>
      <c r="C11" s="53">
        <f>VLOOKUP($A$2,'[1]LMU Other'!$A$2:$Z$36,25,FALSE)</f>
        <v>2797.2</v>
      </c>
      <c r="D11" s="53">
        <f>VLOOKUP($A$2,'[3]LMU Other'!$A$2:$Z$36,25,FALSE)</f>
        <v>4202.2</v>
      </c>
      <c r="E11" s="53">
        <f>VLOOKUP($A$2,'[4]LMU Other'!$A$2:$Z$36,25,FALSE)</f>
        <v>7228.5</v>
      </c>
      <c r="F11" s="53">
        <f>VLOOKUP($A$2,'[5]LMU Other'!$A$2:$Z$36,25,FALSE)</f>
        <v>7913.8</v>
      </c>
      <c r="G11" s="53">
        <f>VLOOKUP($A$2,'[6]LMU Other'!$A$2:$Z$36,25,FALSE)</f>
        <v>8658.7000000000007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32539.599999999999</v>
      </c>
      <c r="O11" s="81">
        <f>N11/$N$5</f>
        <v>5423.2666666666664</v>
      </c>
    </row>
    <row r="12" spans="1:15" s="58" customFormat="1" x14ac:dyDescent="0.2">
      <c r="A12" s="56" t="s">
        <v>73</v>
      </c>
      <c r="B12" s="57">
        <f t="shared" ref="B12:O12" si="4">IF(B6=0,"",B11/B15)</f>
        <v>3.4236220472440944</v>
      </c>
      <c r="C12" s="57">
        <f t="shared" si="4"/>
        <v>3.4747826086956519</v>
      </c>
      <c r="D12" s="57">
        <f t="shared" si="4"/>
        <v>3.5521555367709214</v>
      </c>
      <c r="E12" s="57">
        <f t="shared" si="4"/>
        <v>3.4602680708472953</v>
      </c>
      <c r="F12" s="57">
        <f t="shared" si="4"/>
        <v>3.4877919788453062</v>
      </c>
      <c r="G12" s="57">
        <f t="shared" si="4"/>
        <v>3.3915785350567962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3.4590836611034335</v>
      </c>
      <c r="O12" s="57">
        <f t="shared" si="4"/>
        <v>3.4590836611034335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508</v>
      </c>
      <c r="C15" s="47">
        <f>VLOOKUP($A$2,'[1]LC Invoice'!$A$2:$Q$34,4,FALSE)</f>
        <v>805</v>
      </c>
      <c r="D15" s="47">
        <f>VLOOKUP($A$2,'[3]LC Invoice'!$A$2:$S$34,4,FALSE)</f>
        <v>1183</v>
      </c>
      <c r="E15" s="47">
        <f>VLOOKUP($A$2,'[4]LC Invoice'!$A$2:$P$34,4,FALSE)</f>
        <v>2089</v>
      </c>
      <c r="F15" s="47">
        <f>VLOOKUP($A$2,'[5]LC Invoice'!$A$2:$P$34,4,FALSE)</f>
        <v>2269</v>
      </c>
      <c r="G15" s="47">
        <f>VLOOKUP($A$2,'[6]LC Invoice'!$A$2:$P$34,4,FALSE)</f>
        <v>2553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9407</v>
      </c>
      <c r="O15" s="48">
        <f>N15/$N$5</f>
        <v>1567.8333333333333</v>
      </c>
    </row>
    <row r="16" spans="1:15" s="66" customFormat="1" x14ac:dyDescent="0.2">
      <c r="A16" s="64" t="s">
        <v>76</v>
      </c>
      <c r="B16" s="65">
        <f>VLOOKUP($A$2,'[2]Wheelchair Trips'!$A$2:$E$34,3,FALSE)</f>
        <v>34</v>
      </c>
      <c r="C16" s="65">
        <f>VLOOKUP($A$2,'[1]Wheelchair Trips'!$A$2:$E$34,3,FALSE)</f>
        <v>36</v>
      </c>
      <c r="D16" s="65">
        <f>VLOOKUP($A$2,'[3]Wheelchair Trips'!$A$2:$E$34,3,FALSE)</f>
        <v>67</v>
      </c>
      <c r="E16" s="65">
        <f>VLOOKUP($A$2,'[4]Wheelchair Trips'!$A$2:$E$34,3,FALSE)</f>
        <v>162</v>
      </c>
      <c r="F16" s="65">
        <f>VLOOKUP($A$2,'[5]Wheelchair Trips'!$A$2:$E$34,3,FALSE)</f>
        <v>187</v>
      </c>
      <c r="G16" s="65">
        <f>VLOOKUP($A$2,'[6]Wheelchair Trips'!$A$2:$E$34,3,FALSE)</f>
        <v>196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682</v>
      </c>
      <c r="O16" s="48">
        <f>N16/$N$5</f>
        <v>113.66666666666667</v>
      </c>
    </row>
    <row r="17" spans="1:15" s="11" customFormat="1" x14ac:dyDescent="0.2">
      <c r="A17" s="49" t="s">
        <v>77</v>
      </c>
      <c r="B17" s="67">
        <f t="shared" ref="B17:O17" si="5">IF(B6=0,"",B16/B15)</f>
        <v>6.6929133858267723E-2</v>
      </c>
      <c r="C17" s="67">
        <f t="shared" si="5"/>
        <v>4.472049689440994E-2</v>
      </c>
      <c r="D17" s="67">
        <f t="shared" si="5"/>
        <v>5.6635672020287402E-2</v>
      </c>
      <c r="E17" s="67">
        <f t="shared" si="5"/>
        <v>7.7549066539013889E-2</v>
      </c>
      <c r="F17" s="67">
        <f t="shared" si="5"/>
        <v>8.2415160863816658E-2</v>
      </c>
      <c r="G17" s="67">
        <f t="shared" si="5"/>
        <v>7.6772424598511552E-2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7.2499202721377692E-2</v>
      </c>
      <c r="O17" s="68">
        <f t="shared" si="5"/>
        <v>7.2499202721377706E-2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43</v>
      </c>
      <c r="D21" s="73">
        <f>VLOOKUP($A$2,'[3]LC Invoice'!$A$2:$S$34,7,FALSE)</f>
        <v>35</v>
      </c>
      <c r="E21" s="73">
        <f>VLOOKUP($A$2,'[4]LC Invoice'!$A$2:$P$34,7,FALSE)</f>
        <v>28</v>
      </c>
      <c r="F21" s="73">
        <f>VLOOKUP($A$2,'[5]LC Invoice'!$A$2:$P$34,7,FALSE)</f>
        <v>24</v>
      </c>
      <c r="G21" s="73">
        <f>VLOOKUP($A$2,'[6]LC Invoice'!$A$2:$P$34,7,FALSE)</f>
        <v>99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240</v>
      </c>
      <c r="O21" s="70">
        <f>N21/$N$5</f>
        <v>40</v>
      </c>
    </row>
    <row r="22" spans="1:15" s="75" customFormat="1" x14ac:dyDescent="0.2">
      <c r="A22" s="29" t="s">
        <v>81</v>
      </c>
      <c r="B22" s="74">
        <f>VLOOKUP($A$2,'[2]LC Invoice'!$A$2:$P$35,8,FALSE)</f>
        <v>54.5</v>
      </c>
      <c r="C22" s="74">
        <f>VLOOKUP($A$2,'[1]LC Invoice'!$A$2:$Q$35,8,FALSE)</f>
        <v>59.5</v>
      </c>
      <c r="D22" s="74">
        <f>VLOOKUP($A$2,'[3]LC Invoice'!$A$2:$S$35,8,FALSE)</f>
        <v>72</v>
      </c>
      <c r="E22" s="74">
        <f>VLOOKUP($A$2,'[4]LC Invoice'!$A$2:$P$35,8,FALSE)</f>
        <v>135.5</v>
      </c>
      <c r="F22" s="74">
        <f>VLOOKUP($A$2,'[5]LC Invoice'!$A$2:$P$35,8,FALSE)</f>
        <v>123.5</v>
      </c>
      <c r="G22" s="74">
        <f>VLOOKUP($A$2,'[6]LC Invoice'!$A$2:$P$35,8,FALSE)</f>
        <v>162.5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607.5</v>
      </c>
      <c r="O22" s="54">
        <f>N22/$N$5</f>
        <v>101.25</v>
      </c>
    </row>
    <row r="23" spans="1:15" x14ac:dyDescent="0.2">
      <c r="A23" s="49" t="s">
        <v>82</v>
      </c>
      <c r="B23" s="67">
        <f t="shared" ref="B23:O23" si="6">IF(B6=0,"",B21/B15)</f>
        <v>2.1653543307086614E-2</v>
      </c>
      <c r="C23" s="67">
        <f t="shared" si="6"/>
        <v>5.3416149068322982E-2</v>
      </c>
      <c r="D23" s="67">
        <f t="shared" si="6"/>
        <v>2.9585798816568046E-2</v>
      </c>
      <c r="E23" s="67">
        <f t="shared" si="6"/>
        <v>1.3403542364767831E-2</v>
      </c>
      <c r="F23" s="67">
        <f t="shared" si="6"/>
        <v>1.0577346848832084E-2</v>
      </c>
      <c r="G23" s="67">
        <f t="shared" si="6"/>
        <v>3.8777908343125736E-2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2.5512915913681301E-2</v>
      </c>
      <c r="O23" s="68">
        <f t="shared" si="6"/>
        <v>2.5512915913681301E-2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184</v>
      </c>
      <c r="D24" s="125">
        <f>VLOOKUP($A$2,'[3]LC Invoice'!$A$2:$V$34,18,FALSE)</f>
        <v>12.914099746407439</v>
      </c>
      <c r="E24" s="125">
        <f>VLOOKUP($A$2,'[4]LC Invoice'!$A$2:$S$34,18,FALSE)</f>
        <v>13.042096696984203</v>
      </c>
      <c r="F24" s="125">
        <f>VLOOKUP($A$2,'[5]LC Invoice'!$A$2:$S$34,18,FALSE)</f>
        <v>13.190533274570296</v>
      </c>
      <c r="G24" s="125">
        <f>VLOOKUP($A$2,'[6]LC Invoice'!$A$2:$S$34,18,FALSE)</f>
        <v>13.534416764590679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268.68114648255261</v>
      </c>
      <c r="O24" s="154">
        <f>N24/COUNTIF(B24:M24,"&lt;&gt;0")</f>
        <v>44.780191080425432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32</v>
      </c>
      <c r="D25" s="125">
        <f>VLOOKUP($A$2,'[3]LC Invoice'!$A$2:$V$34,19,FALSE)</f>
        <v>6.3000000000000007</v>
      </c>
      <c r="E25" s="125">
        <f>VLOOKUP($A$2,'[4]LC Invoice'!$A$2:$S$34,19,FALSE)</f>
        <v>24.499999999999986</v>
      </c>
      <c r="F25" s="125">
        <f>VLOOKUP($A$2,'[5]LC Invoice'!$A$2:$S$34,19,FALSE)</f>
        <v>33.599999999999987</v>
      </c>
      <c r="G25" s="125">
        <f>VLOOKUP($A$2,'[6]LC Invoice'!$A$2:$S$34,19,FALSE)</f>
        <v>35.699999999999996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147.49999999999994</v>
      </c>
      <c r="O25" s="155">
        <f>N25/COUNTIF(B25:M25,"&lt;&gt;0")</f>
        <v>24.583333333333325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4595.96</v>
      </c>
      <c r="C28" s="80">
        <f>VLOOKUP($A$2,'[1]LMU Other'!$A$2:$Z$36,24,FALSE)</f>
        <v>7336.2</v>
      </c>
      <c r="D28" s="80">
        <f>VLOOKUP($A$2,'[3]LMU Other'!$A$2:$Z$36,24,FALSE)</f>
        <v>10513.08</v>
      </c>
      <c r="E28" s="80">
        <f>VLOOKUP($A$2,'[4]LMU Other'!$A$2:$Z$36,24,FALSE)</f>
        <v>19022.439999999999</v>
      </c>
      <c r="F28" s="80">
        <f>VLOOKUP($A$2,'[5]LMU Other'!$A$2:$Z$36,24,FALSE)</f>
        <v>20953.62</v>
      </c>
      <c r="G28" s="80">
        <f>VLOOKUP($A$2,'[6]LMU Other'!$A$2:$Z$36,24,FALSE)</f>
        <v>24650.766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87072.065999999992</v>
      </c>
      <c r="O28" s="54">
        <f>N28/$N$5</f>
        <v>14512.010999999999</v>
      </c>
    </row>
    <row r="29" spans="1:15" s="75" customFormat="1" x14ac:dyDescent="0.2">
      <c r="A29" s="29" t="s">
        <v>85</v>
      </c>
      <c r="B29" s="80">
        <f>VLOOKUP($A$2,'[2]LC Invoice'!$A$2:$P$34,9,FALSE)</f>
        <v>260.39999999999998</v>
      </c>
      <c r="C29" s="80">
        <f>VLOOKUP($A$2,'[1]LC Invoice'!$A$2:$Q$34,9,FALSE)</f>
        <v>406.7</v>
      </c>
      <c r="D29" s="80">
        <f>VLOOKUP($A$2,'[3]LC Invoice'!$A$2:$S$34,9,FALSE)</f>
        <v>562.1</v>
      </c>
      <c r="E29" s="80">
        <f>VLOOKUP($A$2,'[4]LC Invoice'!$A$2:$P$34,9,FALSE)</f>
        <v>994</v>
      </c>
      <c r="F29" s="80">
        <f>VLOOKUP($A$2,'[5]LC Invoice'!$A$2:$P$34,9,FALSE)</f>
        <v>1061.9000000000001</v>
      </c>
      <c r="G29" s="80">
        <f>VLOOKUP($A$2,'[6]LC Invoice'!$A$2:$P$34,9,FALSE)</f>
        <v>1243.9000000000001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4529</v>
      </c>
      <c r="O29" s="81">
        <f>N29/$N$5</f>
        <v>754.83333333333337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6335.16</v>
      </c>
      <c r="C39" s="94">
        <f t="shared" ref="C39:I39" si="9">C11+C28</f>
        <v>10133.4</v>
      </c>
      <c r="D39" s="94">
        <f t="shared" si="9"/>
        <v>14715.279999999999</v>
      </c>
      <c r="E39" s="94">
        <f t="shared" si="9"/>
        <v>26250.94</v>
      </c>
      <c r="F39" s="94">
        <f t="shared" si="9"/>
        <v>28867.42</v>
      </c>
      <c r="G39" s="94">
        <f t="shared" si="9"/>
        <v>33309.466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119611.666</v>
      </c>
      <c r="O39" s="110">
        <f>N39/$N$5</f>
        <v>19935.277666666665</v>
      </c>
    </row>
    <row r="40" spans="1:15" s="58" customFormat="1" x14ac:dyDescent="0.2">
      <c r="A40" s="56" t="s">
        <v>91</v>
      </c>
      <c r="B40" s="94">
        <f>B28+B29</f>
        <v>4856.3599999999997</v>
      </c>
      <c r="C40" s="94">
        <f t="shared" ref="C40:M40" si="10">C28+C29</f>
        <v>7742.9</v>
      </c>
      <c r="D40" s="94">
        <f t="shared" si="10"/>
        <v>11075.18</v>
      </c>
      <c r="E40" s="94">
        <f t="shared" si="10"/>
        <v>20016.439999999999</v>
      </c>
      <c r="F40" s="94">
        <f t="shared" si="10"/>
        <v>22015.52</v>
      </c>
      <c r="G40" s="94">
        <f t="shared" si="10"/>
        <v>25894.666000000001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91601.065999999992</v>
      </c>
      <c r="O40" s="110">
        <f>N40/$N$5</f>
        <v>15266.844333333333</v>
      </c>
    </row>
    <row r="41" spans="1:15" s="58" customFormat="1" x14ac:dyDescent="0.2">
      <c r="A41" s="56" t="s">
        <v>92</v>
      </c>
      <c r="B41" s="94">
        <f t="shared" ref="B41:M41" si="11">SUM(B28:B31)</f>
        <v>4856.3599999999997</v>
      </c>
      <c r="C41" s="94">
        <f t="shared" si="11"/>
        <v>7742.9</v>
      </c>
      <c r="D41" s="94">
        <f t="shared" si="11"/>
        <v>11075.18</v>
      </c>
      <c r="E41" s="94">
        <f t="shared" si="11"/>
        <v>20016.439999999999</v>
      </c>
      <c r="F41" s="94">
        <f t="shared" si="11"/>
        <v>22015.52</v>
      </c>
      <c r="G41" s="94">
        <f t="shared" si="11"/>
        <v>25894.666000000001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91601.065999999992</v>
      </c>
      <c r="O41" s="110">
        <f>N41/$N$5</f>
        <v>15266.844333333333</v>
      </c>
    </row>
    <row r="42" spans="1:15" s="95" customFormat="1" x14ac:dyDescent="0.2">
      <c r="A42" s="56" t="s">
        <v>93</v>
      </c>
      <c r="B42" s="94">
        <f t="shared" ref="B42:I42" si="12">SUM(B28:B32)</f>
        <v>4856.3599999999997</v>
      </c>
      <c r="C42" s="94">
        <f t="shared" si="12"/>
        <v>7742.9</v>
      </c>
      <c r="D42" s="94">
        <f t="shared" si="12"/>
        <v>11075.18</v>
      </c>
      <c r="E42" s="94">
        <f>SUM(E28:E32)</f>
        <v>20016.439999999999</v>
      </c>
      <c r="F42" s="94">
        <f t="shared" si="12"/>
        <v>22015.52</v>
      </c>
      <c r="G42" s="94">
        <f t="shared" si="12"/>
        <v>25894.666000000001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91601.065999999992</v>
      </c>
      <c r="O42" s="110">
        <f>N42/$N$5</f>
        <v>15266.844333333333</v>
      </c>
    </row>
    <row r="43" spans="1:15" s="58" customFormat="1" x14ac:dyDescent="0.2">
      <c r="A43" s="96" t="s">
        <v>94</v>
      </c>
      <c r="B43" s="97">
        <f t="shared" ref="B43:I43" si="13">B42-B36</f>
        <v>4856.3599999999997</v>
      </c>
      <c r="C43" s="97">
        <f>C42-C36</f>
        <v>7742.9</v>
      </c>
      <c r="D43" s="97">
        <f t="shared" si="13"/>
        <v>11075.18</v>
      </c>
      <c r="E43" s="97">
        <f>E42-E36</f>
        <v>20016.439999999999</v>
      </c>
      <c r="F43" s="97">
        <f t="shared" si="13"/>
        <v>22015.52</v>
      </c>
      <c r="G43" s="97">
        <f t="shared" si="13"/>
        <v>25894.666000000001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91601.065999999992</v>
      </c>
      <c r="O43" s="111">
        <f>N43/$N$5</f>
        <v>15266.844333333333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12.470787401574803</v>
      </c>
      <c r="C46" s="94">
        <f t="shared" si="14"/>
        <v>12.588074534161491</v>
      </c>
      <c r="D46" s="94">
        <f t="shared" si="14"/>
        <v>12.438951817413354</v>
      </c>
      <c r="E46" s="94">
        <f t="shared" si="14"/>
        <v>12.566270943034944</v>
      </c>
      <c r="F46" s="94">
        <f t="shared" si="14"/>
        <v>12.722529748788011</v>
      </c>
      <c r="G46" s="94">
        <f t="shared" si="14"/>
        <v>13.047186055620838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12.715176570638885</v>
      </c>
      <c r="O46" s="108">
        <f t="shared" si="14"/>
        <v>12.715176570638885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9.0471653543307085</v>
      </c>
      <c r="C47" s="94">
        <f t="shared" si="15"/>
        <v>9.1132919254658376</v>
      </c>
      <c r="D47" s="94">
        <f t="shared" si="15"/>
        <v>8.8867962806424341</v>
      </c>
      <c r="E47" s="94">
        <f t="shared" si="15"/>
        <v>9.1060028721876485</v>
      </c>
      <c r="F47" s="94">
        <f t="shared" si="15"/>
        <v>9.234737769942706</v>
      </c>
      <c r="G47" s="94">
        <f t="shared" si="15"/>
        <v>9.6556075205640415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9.2560929095354521</v>
      </c>
      <c r="O47" s="108">
        <f t="shared" si="15"/>
        <v>9.2560929095354521</v>
      </c>
    </row>
    <row r="48" spans="1:15" s="58" customFormat="1" x14ac:dyDescent="0.2">
      <c r="A48" s="56" t="s">
        <v>98</v>
      </c>
      <c r="B48" s="94">
        <f>IF(B$6=0,"",B40/B$15)</f>
        <v>9.5597637795275592</v>
      </c>
      <c r="C48" s="94">
        <f t="shared" ref="B48:O51" si="16">IF(C$6=0,"",C40/C$15)</f>
        <v>9.6185093167701865</v>
      </c>
      <c r="D48" s="94">
        <f t="shared" si="16"/>
        <v>9.3619442096365173</v>
      </c>
      <c r="E48" s="94">
        <f t="shared" si="16"/>
        <v>9.5818286261369074</v>
      </c>
      <c r="F48" s="94">
        <f t="shared" si="16"/>
        <v>9.702741295724989</v>
      </c>
      <c r="G48" s="94">
        <f t="shared" si="16"/>
        <v>10.142838229533883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9.7375428935898789</v>
      </c>
      <c r="O48" s="108">
        <f t="shared" si="16"/>
        <v>9.7375428935898807</v>
      </c>
    </row>
    <row r="49" spans="1:15" s="58" customFormat="1" x14ac:dyDescent="0.2">
      <c r="A49" s="56" t="s">
        <v>99</v>
      </c>
      <c r="B49" s="94">
        <f t="shared" si="16"/>
        <v>9.5597637795275592</v>
      </c>
      <c r="C49" s="94">
        <f t="shared" si="16"/>
        <v>9.6185093167701865</v>
      </c>
      <c r="D49" s="94">
        <f t="shared" si="16"/>
        <v>9.3619442096365173</v>
      </c>
      <c r="E49" s="94">
        <f t="shared" si="16"/>
        <v>9.5818286261369074</v>
      </c>
      <c r="F49" s="94">
        <f t="shared" si="16"/>
        <v>9.702741295724989</v>
      </c>
      <c r="G49" s="94">
        <f t="shared" si="16"/>
        <v>10.142838229533883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9.7375428935898789</v>
      </c>
      <c r="O49" s="108">
        <f t="shared" si="16"/>
        <v>9.7375428935898807</v>
      </c>
    </row>
    <row r="50" spans="1:15" s="95" customFormat="1" x14ac:dyDescent="0.2">
      <c r="A50" s="56" t="s">
        <v>100</v>
      </c>
      <c r="B50" s="94">
        <f t="shared" si="16"/>
        <v>9.5597637795275592</v>
      </c>
      <c r="C50" s="94">
        <f t="shared" si="16"/>
        <v>9.6185093167701865</v>
      </c>
      <c r="D50" s="94">
        <f t="shared" si="16"/>
        <v>9.3619442096365173</v>
      </c>
      <c r="E50" s="94">
        <f t="shared" si="16"/>
        <v>9.5818286261369074</v>
      </c>
      <c r="F50" s="94">
        <f t="shared" si="16"/>
        <v>9.702741295724989</v>
      </c>
      <c r="G50" s="94">
        <f t="shared" si="16"/>
        <v>10.142838229533883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9.7375428935898789</v>
      </c>
      <c r="O50" s="108">
        <f t="shared" si="16"/>
        <v>9.7375428935898807</v>
      </c>
    </row>
    <row r="51" spans="1:15" s="58" customFormat="1" x14ac:dyDescent="0.2">
      <c r="A51" s="96" t="s">
        <v>94</v>
      </c>
      <c r="B51" s="97">
        <f t="shared" si="16"/>
        <v>9.5597637795275592</v>
      </c>
      <c r="C51" s="97">
        <f t="shared" si="16"/>
        <v>9.6185093167701865</v>
      </c>
      <c r="D51" s="97">
        <f t="shared" si="16"/>
        <v>9.3619442096365173</v>
      </c>
      <c r="E51" s="97">
        <f t="shared" si="16"/>
        <v>9.5818286261369074</v>
      </c>
      <c r="F51" s="97">
        <f t="shared" si="16"/>
        <v>9.702741295724989</v>
      </c>
      <c r="G51" s="97">
        <f t="shared" si="16"/>
        <v>10.142838229533883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9.7375428935898789</v>
      </c>
      <c r="O51" s="97">
        <f t="shared" si="16"/>
        <v>9.7375428935898807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2" orientation="landscape" r:id="rId1"/>
  <headerFooter alignWithMargins="0"/>
  <colBreaks count="1" manualBreakCount="1">
    <brk id="7" max="1048575" man="1"/>
  </colBreaks>
  <ignoredErrors>
    <ignoredError sqref="P60 P26:S32 P6:S23 P35:S5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1646</v>
      </c>
      <c r="D6" s="125">
        <f>VLOOKUP($A$2,'[3]Taxicard Members'!$A$3:$C$35,3,FALSE)</f>
        <v>1641</v>
      </c>
      <c r="E6" s="125">
        <f>VLOOKUP($A$2,'[4]Taxicard Members'!$A$3:$C$35,3,FALSE)</f>
        <v>1631</v>
      </c>
      <c r="F6" s="125">
        <f>VLOOKUP($A$2,'[5]Taxicard Members'!$A$3:$C$35,3,FALSE)</f>
        <v>1586</v>
      </c>
      <c r="G6" s="125">
        <f>VLOOKUP($A$2,'[6]Taxicard Members'!$A$3:$C$35,3,FALSE)</f>
        <v>1589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9744</v>
      </c>
      <c r="O6" s="48">
        <f>N6/$N$5</f>
        <v>1624</v>
      </c>
    </row>
    <row r="7" spans="1:15" x14ac:dyDescent="0.2">
      <c r="A7" s="49" t="s">
        <v>68</v>
      </c>
      <c r="B7" s="50">
        <f>VLOOKUP($A$2,'[2]LMU Other'!$A$2:$Z$36,26,FALSE)</f>
        <v>99</v>
      </c>
      <c r="C7" s="50">
        <f>VLOOKUP($A$2,'[1]LMU Other'!$A$2:$Z$36,26,FALSE)</f>
        <v>119</v>
      </c>
      <c r="D7" s="50">
        <f>VLOOKUP($A$2,'[3]LMU Other'!$A$2:$Z$36,26,FALSE)</f>
        <v>189</v>
      </c>
      <c r="E7" s="50">
        <f>VLOOKUP($A$2,'[4]LMU Other'!$A$2:$Z$36,26,FALSE)</f>
        <v>299</v>
      </c>
      <c r="F7" s="50">
        <f>VLOOKUP($A$2,'[5]LMU Other'!$A$2:$Z$36,26,FALSE)</f>
        <v>342</v>
      </c>
      <c r="G7" s="50">
        <f>VLOOKUP($A$2,'[6]LMU Other'!$A$2:$Z$36,26,FALSE)</f>
        <v>389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1437</v>
      </c>
      <c r="O7" s="48">
        <f>N7/$N$5</f>
        <v>239.5</v>
      </c>
    </row>
    <row r="8" spans="1:15" s="11" customFormat="1" x14ac:dyDescent="0.2">
      <c r="A8" s="49" t="s">
        <v>69</v>
      </c>
      <c r="B8" s="36">
        <f t="shared" ref="B8:M8" si="1">IF(B6=0,"",B7/B6)</f>
        <v>5.9963658388855243E-2</v>
      </c>
      <c r="C8" s="36">
        <f t="shared" si="1"/>
        <v>7.2296476306196844E-2</v>
      </c>
      <c r="D8" s="36">
        <f t="shared" si="1"/>
        <v>0.11517367458866545</v>
      </c>
      <c r="E8" s="36">
        <f t="shared" si="1"/>
        <v>0.18332311465358675</v>
      </c>
      <c r="F8" s="36">
        <f t="shared" si="1"/>
        <v>0.21563682219419925</v>
      </c>
      <c r="G8" s="36">
        <f t="shared" si="1"/>
        <v>0.2448080553807426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0.14747536945812809</v>
      </c>
      <c r="O8" s="37">
        <f>IF(O6="","",O7/O6)</f>
        <v>0.14747536945812809</v>
      </c>
    </row>
    <row r="9" spans="1:15" x14ac:dyDescent="0.2">
      <c r="A9" s="49" t="s">
        <v>70</v>
      </c>
      <c r="B9" s="51">
        <f t="shared" ref="B9:O9" si="2">IF(B6=0,"",B15/B6)</f>
        <v>0.20109024833434283</v>
      </c>
      <c r="C9" s="51">
        <f t="shared" si="2"/>
        <v>0.27460510328068044</v>
      </c>
      <c r="D9" s="51">
        <f t="shared" si="2"/>
        <v>0.46861669713589277</v>
      </c>
      <c r="E9" s="51">
        <f t="shared" si="2"/>
        <v>1.0153280196198651</v>
      </c>
      <c r="F9" s="51">
        <f t="shared" si="2"/>
        <v>1.274905422446406</v>
      </c>
      <c r="G9" s="51">
        <f t="shared" si="2"/>
        <v>1.4852108244178728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0.77904351395730709</v>
      </c>
      <c r="O9" s="52">
        <f t="shared" si="2"/>
        <v>0.77904351395730709</v>
      </c>
    </row>
    <row r="10" spans="1:15" x14ac:dyDescent="0.2">
      <c r="A10" s="49" t="s">
        <v>71</v>
      </c>
      <c r="B10" s="51">
        <f t="shared" ref="B10:O10" si="3">IF(B6=0,"",B15/B7)</f>
        <v>3.3535353535353534</v>
      </c>
      <c r="C10" s="51">
        <f t="shared" si="3"/>
        <v>3.7983193277310923</v>
      </c>
      <c r="D10" s="51">
        <f t="shared" si="3"/>
        <v>4.0687830687830688</v>
      </c>
      <c r="E10" s="51">
        <f t="shared" si="3"/>
        <v>5.5384615384615383</v>
      </c>
      <c r="F10" s="51">
        <f t="shared" si="3"/>
        <v>5.9122807017543861</v>
      </c>
      <c r="G10" s="51">
        <f t="shared" si="3"/>
        <v>6.066838046272494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5.2825330549756435</v>
      </c>
      <c r="O10" s="52">
        <f t="shared" si="3"/>
        <v>5.2825330549756444</v>
      </c>
    </row>
    <row r="11" spans="1:15" s="55" customFormat="1" x14ac:dyDescent="0.2">
      <c r="A11" s="29" t="s">
        <v>72</v>
      </c>
      <c r="B11" s="53">
        <f>VLOOKUP($A$2,'[2]LMU Other'!$A$2:$Z$36,25,FALSE)</f>
        <v>1111.9000000000001</v>
      </c>
      <c r="C11" s="53">
        <f>VLOOKUP($A$2,'[1]LMU Other'!$A$2:$Z$36,25,FALSE)</f>
        <v>1735.5</v>
      </c>
      <c r="D11" s="53">
        <f>VLOOKUP($A$2,'[3]LMU Other'!$A$2:$Z$36,25,FALSE)</f>
        <v>2877.5</v>
      </c>
      <c r="E11" s="53">
        <f>VLOOKUP($A$2,'[4]LMU Other'!$A$2:$Z$36,25,FALSE)</f>
        <v>6324.7</v>
      </c>
      <c r="F11" s="53">
        <f>VLOOKUP($A$2,'[5]LMU Other'!$A$2:$Z$36,25,FALSE)</f>
        <v>8368.1</v>
      </c>
      <c r="G11" s="53">
        <f>VLOOKUP($A$2,'[6]LMU Other'!$A$2:$Z$36,25,FALSE)</f>
        <v>9462.02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29879.719999999998</v>
      </c>
      <c r="O11" s="81">
        <f>N11/$N$5</f>
        <v>4979.9533333333329</v>
      </c>
    </row>
    <row r="12" spans="1:15" s="58" customFormat="1" x14ac:dyDescent="0.2">
      <c r="A12" s="56" t="s">
        <v>73</v>
      </c>
      <c r="B12" s="57">
        <f t="shared" ref="B12:O12" si="4">IF(B6=0,"",B11/B15)</f>
        <v>3.3490963855421692</v>
      </c>
      <c r="C12" s="57">
        <f t="shared" si="4"/>
        <v>3.8396017699115044</v>
      </c>
      <c r="D12" s="57">
        <f t="shared" si="4"/>
        <v>3.7418725617685307</v>
      </c>
      <c r="E12" s="57">
        <f t="shared" si="4"/>
        <v>3.8192632850241544</v>
      </c>
      <c r="F12" s="57">
        <f t="shared" si="4"/>
        <v>4.1385262116716124</v>
      </c>
      <c r="G12" s="57">
        <f t="shared" si="4"/>
        <v>4.0093305084745765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3.9362033987616911</v>
      </c>
      <c r="O12" s="57">
        <f t="shared" si="4"/>
        <v>3.9362033987616911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332</v>
      </c>
      <c r="C15" s="47">
        <f>VLOOKUP($A$2,'[1]LC Invoice'!$A$2:$Q$34,4,FALSE)</f>
        <v>452</v>
      </c>
      <c r="D15" s="47">
        <f>VLOOKUP($A$2,'[3]LC Invoice'!$A$2:$S$34,4,FALSE)</f>
        <v>769</v>
      </c>
      <c r="E15" s="47">
        <f>VLOOKUP($A$2,'[4]LC Invoice'!$A$2:$P$34,4,FALSE)</f>
        <v>1656</v>
      </c>
      <c r="F15" s="47">
        <f>VLOOKUP($A$2,'[5]LC Invoice'!$A$2:$P$34,4,FALSE)</f>
        <v>2022</v>
      </c>
      <c r="G15" s="47">
        <f>VLOOKUP($A$2,'[6]LC Invoice'!$A$2:$P$34,4,FALSE)</f>
        <v>2360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7591</v>
      </c>
      <c r="O15" s="48">
        <f>N15/$N$5</f>
        <v>1265.1666666666667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30</v>
      </c>
      <c r="D16" s="65">
        <f>VLOOKUP($A$2,'[3]Wheelchair Trips'!$A$2:$E$34,3,FALSE)</f>
        <v>69</v>
      </c>
      <c r="E16" s="65">
        <f>VLOOKUP($A$2,'[4]Wheelchair Trips'!$A$2:$E$34,3,FALSE)</f>
        <v>215</v>
      </c>
      <c r="F16" s="65">
        <f>VLOOKUP($A$2,'[5]Wheelchair Trips'!$A$2:$E$34,3,FALSE)</f>
        <v>225</v>
      </c>
      <c r="G16" s="65">
        <f>VLOOKUP($A$2,'[6]Wheelchair Trips'!$A$2:$E$34,3,FALSE)</f>
        <v>226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798</v>
      </c>
      <c r="O16" s="48">
        <f>N16/$N$5</f>
        <v>133</v>
      </c>
    </row>
    <row r="17" spans="1:15" s="11" customFormat="1" x14ac:dyDescent="0.2">
      <c r="A17" s="49" t="s">
        <v>77</v>
      </c>
      <c r="B17" s="67">
        <f t="shared" ref="B17:O17" si="5">IF(B6=0,"",B16/B15)</f>
        <v>9.9397590361445784E-2</v>
      </c>
      <c r="C17" s="67">
        <f t="shared" si="5"/>
        <v>6.637168141592921E-2</v>
      </c>
      <c r="D17" s="67">
        <f t="shared" si="5"/>
        <v>8.9726918075422629E-2</v>
      </c>
      <c r="E17" s="67">
        <f t="shared" si="5"/>
        <v>0.12983091787439613</v>
      </c>
      <c r="F17" s="67">
        <f t="shared" si="5"/>
        <v>0.11127596439169139</v>
      </c>
      <c r="G17" s="67">
        <f t="shared" si="5"/>
        <v>9.5762711864406783E-2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0.10512448952707153</v>
      </c>
      <c r="O17" s="68">
        <f t="shared" si="5"/>
        <v>0.10512448952707153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35</v>
      </c>
      <c r="D21" s="73">
        <f>VLOOKUP($A$2,'[3]LC Invoice'!$A$2:$S$34,7,FALSE)</f>
        <v>27</v>
      </c>
      <c r="E21" s="73">
        <f>VLOOKUP($A$2,'[4]LC Invoice'!$A$2:$P$34,7,FALSE)</f>
        <v>11</v>
      </c>
      <c r="F21" s="73">
        <f>VLOOKUP($A$2,'[5]LC Invoice'!$A$2:$P$34,7,FALSE)</f>
        <v>7</v>
      </c>
      <c r="G21" s="73">
        <f>VLOOKUP($A$2,'[6]LC Invoice'!$A$2:$P$34,7,FALSE)</f>
        <v>54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138</v>
      </c>
      <c r="O21" s="70">
        <f>N21/$N$5</f>
        <v>23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</v>
      </c>
      <c r="D22" s="74">
        <f>VLOOKUP($A$2,'[3]LC Invoice'!$A$2:$S$35,8,FALSE)</f>
        <v>36.5</v>
      </c>
      <c r="E22" s="74">
        <f>VLOOKUP($A$2,'[4]LC Invoice'!$A$2:$P$35,8,FALSE)</f>
        <v>49.5</v>
      </c>
      <c r="F22" s="74">
        <f>VLOOKUP($A$2,'[5]LC Invoice'!$A$2:$P$35,8,FALSE)</f>
        <v>36</v>
      </c>
      <c r="G22" s="74">
        <f>VLOOKUP($A$2,'[6]LC Invoice'!$A$2:$P$35,8,FALSE)</f>
        <v>59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233</v>
      </c>
      <c r="O22" s="54">
        <f>N22/$N$5</f>
        <v>38.833333333333336</v>
      </c>
    </row>
    <row r="23" spans="1:15" x14ac:dyDescent="0.2">
      <c r="A23" s="49" t="s">
        <v>82</v>
      </c>
      <c r="B23" s="67">
        <f t="shared" ref="B23:O23" si="6">IF(B6=0,"",B21/B15)</f>
        <v>1.2048192771084338E-2</v>
      </c>
      <c r="C23" s="67">
        <f t="shared" si="6"/>
        <v>7.7433628318584066E-2</v>
      </c>
      <c r="D23" s="67">
        <f t="shared" si="6"/>
        <v>3.5110533159947985E-2</v>
      </c>
      <c r="E23" s="67">
        <f t="shared" si="6"/>
        <v>6.642512077294686E-3</v>
      </c>
      <c r="F23" s="67">
        <f t="shared" si="6"/>
        <v>3.4619188921859545E-3</v>
      </c>
      <c r="G23" s="67">
        <f t="shared" si="6"/>
        <v>2.288135593220339E-2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1.8179423000922144E-2</v>
      </c>
      <c r="O23" s="68">
        <f t="shared" si="6"/>
        <v>1.8179423000922144E-2</v>
      </c>
    </row>
    <row r="24" spans="1:15" x14ac:dyDescent="0.2">
      <c r="A24" s="152" t="s">
        <v>190</v>
      </c>
      <c r="B24" s="125">
        <f>VLOOKUP($A$2,'[2]LC Invoice'!$A$2:$S$34,18,FALSE)</f>
        <v>33</v>
      </c>
      <c r="C24" s="125">
        <f>VLOOKUP($A$2,'[1]LC Invoice'!$A$2:$T$34,18,FALSE)</f>
        <v>85</v>
      </c>
      <c r="D24" s="125">
        <f>VLOOKUP($A$2,'[3]LC Invoice'!$A$2:$V$34,18,FALSE)</f>
        <v>12.714252275682705</v>
      </c>
      <c r="E24" s="125">
        <f>VLOOKUP($A$2,'[4]LC Invoice'!$A$2:$S$34,18,FALSE)</f>
        <v>12.721316425120772</v>
      </c>
      <c r="F24" s="125">
        <f>VLOOKUP($A$2,'[5]LC Invoice'!$A$2:$S$34,18,FALSE)</f>
        <v>13.290415430267062</v>
      </c>
      <c r="G24" s="125">
        <f>VLOOKUP($A$2,'[6]LC Invoice'!$A$2:$S$34,18,FALSE)</f>
        <v>12.991986440677966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169.71797057174851</v>
      </c>
      <c r="O24" s="154">
        <f>N24/COUNTIF(B24:M24,"&lt;&gt;0")</f>
        <v>28.286328428624753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29</v>
      </c>
      <c r="D25" s="125">
        <f>VLOOKUP($A$2,'[3]LC Invoice'!$A$2:$V$34,19,FALSE)</f>
        <v>8.4</v>
      </c>
      <c r="E25" s="125">
        <f>VLOOKUP($A$2,'[4]LC Invoice'!$A$2:$S$34,19,FALSE)</f>
        <v>16.099999999999994</v>
      </c>
      <c r="F25" s="125">
        <f>VLOOKUP($A$2,'[5]LC Invoice'!$A$2:$S$34,19,FALSE)</f>
        <v>28.699999999999982</v>
      </c>
      <c r="G25" s="125">
        <f>VLOOKUP($A$2,'[6]LC Invoice'!$A$2:$S$34,19,FALSE)</f>
        <v>18.199999999999992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110.19999999999996</v>
      </c>
      <c r="O25" s="155">
        <f>N25/COUNTIF(B25:M25,"&lt;&gt;0")</f>
        <v>18.36666666666666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2776.54</v>
      </c>
      <c r="C28" s="80">
        <f>VLOOKUP($A$2,'[1]LMU Other'!$A$2:$Z$36,24,FALSE)</f>
        <v>3848.1</v>
      </c>
      <c r="D28" s="80">
        <f>VLOOKUP($A$2,'[3]LMU Other'!$A$2:$Z$36,24,FALSE)</f>
        <v>6607.16</v>
      </c>
      <c r="E28" s="80">
        <f>VLOOKUP($A$2,'[4]LMU Other'!$A$2:$Z$36,24,FALSE)</f>
        <v>14106.2</v>
      </c>
      <c r="F28" s="80">
        <f>VLOOKUP($A$2,'[5]LMU Other'!$A$2:$Z$36,24,FALSE)</f>
        <v>17735.82</v>
      </c>
      <c r="G28" s="80">
        <f>VLOOKUP($A$2,'[6]LMU Other'!$A$2:$Z$36,24,FALSE)</f>
        <v>20299.567999999999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65373.387999999999</v>
      </c>
      <c r="O28" s="54">
        <f>N28/$N$5</f>
        <v>10895.564666666667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214.2</v>
      </c>
      <c r="D29" s="80">
        <f>VLOOKUP($A$2,'[3]LC Invoice'!$A$2:$S$34,9,FALSE)</f>
        <v>292.60000000000002</v>
      </c>
      <c r="E29" s="80">
        <f>VLOOKUP($A$2,'[4]LC Invoice'!$A$2:$P$34,9,FALSE)</f>
        <v>635.6</v>
      </c>
      <c r="F29" s="80">
        <f>VLOOKUP($A$2,'[5]LC Invoice'!$A$2:$P$34,9,FALSE)</f>
        <v>769.3</v>
      </c>
      <c r="G29" s="80">
        <f>VLOOKUP($A$2,'[6]LC Invoice'!$A$2:$P$34,9,FALSE)</f>
        <v>899.5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2981.3</v>
      </c>
      <c r="O29" s="81">
        <f>N29/$N$5</f>
        <v>496.88333333333338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25.514999999999997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25.514999999999997</v>
      </c>
      <c r="O36" s="88">
        <f>N36/$N$5</f>
        <v>4.2524999999999995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3888.44</v>
      </c>
      <c r="C39" s="94">
        <f t="shared" ref="C39:I39" si="9">C11+C28</f>
        <v>5583.6</v>
      </c>
      <c r="D39" s="94">
        <f t="shared" si="9"/>
        <v>9484.66</v>
      </c>
      <c r="E39" s="94">
        <f t="shared" si="9"/>
        <v>20430.900000000001</v>
      </c>
      <c r="F39" s="94">
        <f t="shared" si="9"/>
        <v>26103.919999999998</v>
      </c>
      <c r="G39" s="94">
        <f t="shared" si="9"/>
        <v>29761.588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95253.108000000007</v>
      </c>
      <c r="O39" s="110">
        <f>N39/$N$5</f>
        <v>15875.518000000002</v>
      </c>
    </row>
    <row r="40" spans="1:15" s="58" customFormat="1" x14ac:dyDescent="0.2">
      <c r="A40" s="56" t="s">
        <v>91</v>
      </c>
      <c r="B40" s="94">
        <f>B28+B29</f>
        <v>2946.64</v>
      </c>
      <c r="C40" s="94">
        <f t="shared" ref="C40:M40" si="10">C28+C29</f>
        <v>4062.2999999999997</v>
      </c>
      <c r="D40" s="94">
        <f t="shared" si="10"/>
        <v>6899.76</v>
      </c>
      <c r="E40" s="94">
        <f t="shared" si="10"/>
        <v>14741.800000000001</v>
      </c>
      <c r="F40" s="94">
        <f t="shared" si="10"/>
        <v>18505.12</v>
      </c>
      <c r="G40" s="94">
        <f t="shared" si="10"/>
        <v>21199.067999999999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68354.687999999995</v>
      </c>
      <c r="O40" s="110">
        <f>N40/$N$5</f>
        <v>11392.447999999999</v>
      </c>
    </row>
    <row r="41" spans="1:15" s="58" customFormat="1" x14ac:dyDescent="0.2">
      <c r="A41" s="56" t="s">
        <v>92</v>
      </c>
      <c r="B41" s="94">
        <f t="shared" ref="B41:M41" si="11">SUM(B28:B31)</f>
        <v>2946.64</v>
      </c>
      <c r="C41" s="94">
        <f t="shared" si="11"/>
        <v>4062.2999999999997</v>
      </c>
      <c r="D41" s="94">
        <f t="shared" si="11"/>
        <v>6899.76</v>
      </c>
      <c r="E41" s="94">
        <f t="shared" si="11"/>
        <v>14741.800000000001</v>
      </c>
      <c r="F41" s="94">
        <f t="shared" si="11"/>
        <v>18505.12</v>
      </c>
      <c r="G41" s="94">
        <f t="shared" si="11"/>
        <v>21199.067999999999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68354.687999999995</v>
      </c>
      <c r="O41" s="110">
        <f>N41/$N$5</f>
        <v>11392.447999999999</v>
      </c>
    </row>
    <row r="42" spans="1:15" s="95" customFormat="1" x14ac:dyDescent="0.2">
      <c r="A42" s="56" t="s">
        <v>93</v>
      </c>
      <c r="B42" s="94">
        <f t="shared" ref="B42:I42" si="12">SUM(B28:B32)</f>
        <v>2946.64</v>
      </c>
      <c r="C42" s="94">
        <f t="shared" si="12"/>
        <v>4062.2999999999997</v>
      </c>
      <c r="D42" s="94">
        <f t="shared" si="12"/>
        <v>6899.76</v>
      </c>
      <c r="E42" s="94">
        <f>SUM(E28:E32)</f>
        <v>14741.800000000001</v>
      </c>
      <c r="F42" s="94">
        <f t="shared" si="12"/>
        <v>18505.12</v>
      </c>
      <c r="G42" s="94">
        <f t="shared" si="12"/>
        <v>21199.067999999999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68354.687999999995</v>
      </c>
      <c r="O42" s="110">
        <f>N42/$N$5</f>
        <v>11392.447999999999</v>
      </c>
    </row>
    <row r="43" spans="1:15" s="58" customFormat="1" x14ac:dyDescent="0.2">
      <c r="A43" s="96" t="s">
        <v>94</v>
      </c>
      <c r="B43" s="97">
        <f t="shared" ref="B43:I43" si="13">B42-B36</f>
        <v>2921.125</v>
      </c>
      <c r="C43" s="97">
        <f>C42-C36</f>
        <v>4062.2999999999997</v>
      </c>
      <c r="D43" s="97">
        <f t="shared" si="13"/>
        <v>6899.76</v>
      </c>
      <c r="E43" s="97">
        <f>E42-E36</f>
        <v>14741.800000000001</v>
      </c>
      <c r="F43" s="97">
        <f t="shared" si="13"/>
        <v>18505.12</v>
      </c>
      <c r="G43" s="97">
        <f t="shared" si="13"/>
        <v>21199.067999999999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68329.172999999995</v>
      </c>
      <c r="O43" s="111">
        <f>N43/$N$5</f>
        <v>11388.1955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11.712168674698795</v>
      </c>
      <c r="C46" s="94">
        <f t="shared" si="14"/>
        <v>12.353097345132744</v>
      </c>
      <c r="D46" s="94">
        <f t="shared" si="14"/>
        <v>12.333758127438232</v>
      </c>
      <c r="E46" s="94">
        <f t="shared" si="14"/>
        <v>12.3375</v>
      </c>
      <c r="F46" s="94">
        <f t="shared" si="14"/>
        <v>12.909950544015825</v>
      </c>
      <c r="G46" s="94">
        <f t="shared" si="14"/>
        <v>12.610842372881356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12.548163351337111</v>
      </c>
      <c r="O46" s="108">
        <f t="shared" si="14"/>
        <v>12.548163351337111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8.3630722891566265</v>
      </c>
      <c r="C47" s="94">
        <f t="shared" si="15"/>
        <v>8.5134955752212385</v>
      </c>
      <c r="D47" s="94">
        <f t="shared" si="15"/>
        <v>8.5918855656697009</v>
      </c>
      <c r="E47" s="94">
        <f t="shared" si="15"/>
        <v>8.5182367149758456</v>
      </c>
      <c r="F47" s="94">
        <f t="shared" si="15"/>
        <v>8.771424332344214</v>
      </c>
      <c r="G47" s="94">
        <f t="shared" si="15"/>
        <v>8.6015118644067794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8.6119599525754182</v>
      </c>
      <c r="O47" s="108">
        <f t="shared" si="15"/>
        <v>8.6119599525754182</v>
      </c>
    </row>
    <row r="48" spans="1:15" s="58" customFormat="1" x14ac:dyDescent="0.2">
      <c r="A48" s="56" t="s">
        <v>98</v>
      </c>
      <c r="B48" s="94">
        <f>IF(B$6=0,"",B40/B$15)</f>
        <v>8.8754216867469875</v>
      </c>
      <c r="C48" s="94">
        <f t="shared" ref="B48:O51" si="16">IF(C$6=0,"",C40/C$15)</f>
        <v>8.9873893805309724</v>
      </c>
      <c r="D48" s="94">
        <f t="shared" si="16"/>
        <v>8.9723797139141741</v>
      </c>
      <c r="E48" s="94">
        <f t="shared" si="16"/>
        <v>8.9020531400966192</v>
      </c>
      <c r="F48" s="94">
        <f t="shared" si="16"/>
        <v>9.1518892185954499</v>
      </c>
      <c r="G48" s="94">
        <f t="shared" si="16"/>
        <v>8.9826559322033894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9.0047013568699761</v>
      </c>
      <c r="O48" s="108">
        <f t="shared" si="16"/>
        <v>9.0047013568699761</v>
      </c>
    </row>
    <row r="49" spans="1:15" s="58" customFormat="1" x14ac:dyDescent="0.2">
      <c r="A49" s="56" t="s">
        <v>99</v>
      </c>
      <c r="B49" s="94">
        <f t="shared" si="16"/>
        <v>8.8754216867469875</v>
      </c>
      <c r="C49" s="94">
        <f t="shared" si="16"/>
        <v>8.9873893805309724</v>
      </c>
      <c r="D49" s="94">
        <f t="shared" si="16"/>
        <v>8.9723797139141741</v>
      </c>
      <c r="E49" s="94">
        <f t="shared" si="16"/>
        <v>8.9020531400966192</v>
      </c>
      <c r="F49" s="94">
        <f t="shared" si="16"/>
        <v>9.1518892185954499</v>
      </c>
      <c r="G49" s="94">
        <f t="shared" si="16"/>
        <v>8.9826559322033894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9.0047013568699761</v>
      </c>
      <c r="O49" s="108">
        <f t="shared" si="16"/>
        <v>9.0047013568699761</v>
      </c>
    </row>
    <row r="50" spans="1:15" s="95" customFormat="1" x14ac:dyDescent="0.2">
      <c r="A50" s="56" t="s">
        <v>100</v>
      </c>
      <c r="B50" s="94">
        <f t="shared" si="16"/>
        <v>8.8754216867469875</v>
      </c>
      <c r="C50" s="94">
        <f t="shared" si="16"/>
        <v>8.9873893805309724</v>
      </c>
      <c r="D50" s="94">
        <f t="shared" si="16"/>
        <v>8.9723797139141741</v>
      </c>
      <c r="E50" s="94">
        <f t="shared" si="16"/>
        <v>8.9020531400966192</v>
      </c>
      <c r="F50" s="94">
        <f t="shared" si="16"/>
        <v>9.1518892185954499</v>
      </c>
      <c r="G50" s="94">
        <f t="shared" si="16"/>
        <v>8.9826559322033894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9.0047013568699761</v>
      </c>
      <c r="O50" s="108">
        <f t="shared" si="16"/>
        <v>9.0047013568699761</v>
      </c>
    </row>
    <row r="51" spans="1:15" s="58" customFormat="1" x14ac:dyDescent="0.2">
      <c r="A51" s="96" t="s">
        <v>94</v>
      </c>
      <c r="B51" s="97">
        <f t="shared" si="16"/>
        <v>8.7985692771084345</v>
      </c>
      <c r="C51" s="97">
        <f t="shared" si="16"/>
        <v>8.9873893805309724</v>
      </c>
      <c r="D51" s="97">
        <f t="shared" si="16"/>
        <v>8.9723797139141741</v>
      </c>
      <c r="E51" s="97">
        <f t="shared" si="16"/>
        <v>8.9020531400966192</v>
      </c>
      <c r="F51" s="97">
        <f t="shared" si="16"/>
        <v>9.1518892185954499</v>
      </c>
      <c r="G51" s="97">
        <f t="shared" si="16"/>
        <v>8.9826559322033894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9.001340139639046</v>
      </c>
      <c r="O51" s="97">
        <f t="shared" si="16"/>
        <v>9.001340139639046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35:P52 P26:P32 P6:P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1870</v>
      </c>
      <c r="C6" s="125">
        <f>VLOOKUP($A$2,'[1]Taxicard Members'!$A$3:$C$35,3,FALSE)</f>
        <v>1869</v>
      </c>
      <c r="D6" s="125">
        <f>VLOOKUP($A$2,'[3]Taxicard Members'!$A$3:$C$35,3,FALSE)</f>
        <v>1874</v>
      </c>
      <c r="E6" s="125">
        <f>VLOOKUP($A$2,'[4]Taxicard Members'!$A$3:$C$35,3,FALSE)</f>
        <v>1875</v>
      </c>
      <c r="F6" s="125">
        <f>VLOOKUP($A$2,'[5]Taxicard Members'!$A$3:$C$35,3,FALSE)</f>
        <v>1795</v>
      </c>
      <c r="G6" s="125">
        <f>VLOOKUP($A$2,'[6]Taxicard Members'!$A$3:$C$35,3,FALSE)</f>
        <v>1800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11083</v>
      </c>
      <c r="O6" s="48">
        <f>N6/$N$5</f>
        <v>1847.1666666666667</v>
      </c>
    </row>
    <row r="7" spans="1:15" x14ac:dyDescent="0.2">
      <c r="A7" s="49" t="s">
        <v>68</v>
      </c>
      <c r="B7" s="50">
        <f>VLOOKUP($A$2,'[2]LMU Other'!$A$2:$Z$36,26,FALSE)</f>
        <v>108</v>
      </c>
      <c r="C7" s="50">
        <f>VLOOKUP($A$2,'[1]LMU Other'!$A$2:$Z$36,26,FALSE)</f>
        <v>139</v>
      </c>
      <c r="D7" s="50">
        <f>VLOOKUP($A$2,'[3]LMU Other'!$A$2:$Z$36,26,FALSE)</f>
        <v>209</v>
      </c>
      <c r="E7" s="50">
        <f>VLOOKUP($A$2,'[4]LMU Other'!$A$2:$Z$36,26,FALSE)</f>
        <v>294</v>
      </c>
      <c r="F7" s="50">
        <f>VLOOKUP($A$2,'[5]LMU Other'!$A$2:$Z$36,26,FALSE)</f>
        <v>364</v>
      </c>
      <c r="G7" s="50">
        <f>VLOOKUP($A$2,'[6]LMU Other'!$A$2:$Z$36,26,FALSE)</f>
        <v>386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1500</v>
      </c>
      <c r="O7" s="48">
        <f>N7/$N$5</f>
        <v>250</v>
      </c>
    </row>
    <row r="8" spans="1:15" s="11" customFormat="1" x14ac:dyDescent="0.2">
      <c r="A8" s="49" t="s">
        <v>69</v>
      </c>
      <c r="B8" s="36">
        <f t="shared" ref="B8:M8" si="1">IF(B6=0,"",B7/B6)</f>
        <v>5.7754010695187166E-2</v>
      </c>
      <c r="C8" s="36">
        <f t="shared" si="1"/>
        <v>7.4371321562332796E-2</v>
      </c>
      <c r="D8" s="36">
        <f t="shared" si="1"/>
        <v>0.11152614727854857</v>
      </c>
      <c r="E8" s="36">
        <f t="shared" si="1"/>
        <v>0.15679999999999999</v>
      </c>
      <c r="F8" s="36">
        <f t="shared" si="1"/>
        <v>0.20278551532033426</v>
      </c>
      <c r="G8" s="36">
        <f t="shared" si="1"/>
        <v>0.21444444444444444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0.13534241631327257</v>
      </c>
      <c r="O8" s="37">
        <f>IF(O6="","",O7/O6)</f>
        <v>0.13534241631327257</v>
      </c>
    </row>
    <row r="9" spans="1:15" x14ac:dyDescent="0.2">
      <c r="A9" s="49" t="s">
        <v>70</v>
      </c>
      <c r="B9" s="51">
        <f t="shared" ref="B9:O9" si="2">IF(B6=0,"",B15/B6)</f>
        <v>0.19304812834224599</v>
      </c>
      <c r="C9" s="51">
        <f t="shared" si="2"/>
        <v>0.29909042268592828</v>
      </c>
      <c r="D9" s="51">
        <f t="shared" si="2"/>
        <v>0.52027748132337248</v>
      </c>
      <c r="E9" s="51">
        <f t="shared" si="2"/>
        <v>0.81440000000000001</v>
      </c>
      <c r="F9" s="51">
        <f t="shared" si="2"/>
        <v>1.0066852367688022</v>
      </c>
      <c r="G9" s="51">
        <f t="shared" si="2"/>
        <v>1.2288888888888889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0.67138861319137422</v>
      </c>
      <c r="O9" s="52">
        <f t="shared" si="2"/>
        <v>0.67138861319137422</v>
      </c>
    </row>
    <row r="10" spans="1:15" x14ac:dyDescent="0.2">
      <c r="A10" s="49" t="s">
        <v>71</v>
      </c>
      <c r="B10" s="51">
        <f t="shared" ref="B10:O10" si="3">IF(B6=0,"",B15/B7)</f>
        <v>3.3425925925925926</v>
      </c>
      <c r="C10" s="51">
        <f t="shared" si="3"/>
        <v>4.0215827338129495</v>
      </c>
      <c r="D10" s="51">
        <f t="shared" si="3"/>
        <v>4.6650717703349285</v>
      </c>
      <c r="E10" s="51">
        <f t="shared" si="3"/>
        <v>5.1938775510204085</v>
      </c>
      <c r="F10" s="51">
        <f t="shared" si="3"/>
        <v>4.9642857142857144</v>
      </c>
      <c r="G10" s="51">
        <f t="shared" si="3"/>
        <v>5.7305699481865284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4.9606666666666666</v>
      </c>
      <c r="O10" s="52">
        <f t="shared" si="3"/>
        <v>4.9606666666666666</v>
      </c>
    </row>
    <row r="11" spans="1:15" s="55" customFormat="1" x14ac:dyDescent="0.2">
      <c r="A11" s="29" t="s">
        <v>72</v>
      </c>
      <c r="B11" s="53">
        <f>VLOOKUP($A$2,'[2]LMU Other'!$A$2:$Z$36,25,FALSE)</f>
        <v>1148.8</v>
      </c>
      <c r="C11" s="53">
        <f>VLOOKUP($A$2,'[1]LMU Other'!$A$2:$Z$36,25,FALSE)</f>
        <v>1885.1</v>
      </c>
      <c r="D11" s="53">
        <f>VLOOKUP($A$2,'[3]LMU Other'!$A$2:$Z$36,25,FALSE)</f>
        <v>3424.9</v>
      </c>
      <c r="E11" s="53">
        <f>VLOOKUP($A$2,'[4]LMU Other'!$A$2:$Z$36,25,FALSE)</f>
        <v>5330.3</v>
      </c>
      <c r="F11" s="53">
        <f>VLOOKUP($A$2,'[5]LMU Other'!$A$2:$Z$36,25,FALSE)</f>
        <v>6140.2</v>
      </c>
      <c r="G11" s="53">
        <f>VLOOKUP($A$2,'[6]LMU Other'!$A$2:$Z$36,25,FALSE)</f>
        <v>7937.5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25866.799999999999</v>
      </c>
      <c r="O11" s="81">
        <f>N11/$N$5</f>
        <v>4311.1333333333332</v>
      </c>
    </row>
    <row r="12" spans="1:15" s="58" customFormat="1" x14ac:dyDescent="0.2">
      <c r="A12" s="56" t="s">
        <v>73</v>
      </c>
      <c r="B12" s="57">
        <f t="shared" ref="B12:O12" si="4">IF(B6=0,"",B11/B15)</f>
        <v>3.182271468144044</v>
      </c>
      <c r="C12" s="57">
        <f t="shared" si="4"/>
        <v>3.3722719141323791</v>
      </c>
      <c r="D12" s="57">
        <f t="shared" si="4"/>
        <v>3.512717948717949</v>
      </c>
      <c r="E12" s="57">
        <f t="shared" si="4"/>
        <v>3.4907007203667324</v>
      </c>
      <c r="F12" s="57">
        <f t="shared" si="4"/>
        <v>3.3980077476480353</v>
      </c>
      <c r="G12" s="57">
        <f t="shared" si="4"/>
        <v>3.588381555153707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3.476253191775299</v>
      </c>
      <c r="O12" s="57">
        <f t="shared" si="4"/>
        <v>3.4762531917752986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559</v>
      </c>
      <c r="D15" s="47">
        <f>VLOOKUP($A$2,'[3]LC Invoice'!$A$2:$S$34,4,FALSE)</f>
        <v>975</v>
      </c>
      <c r="E15" s="47">
        <f>VLOOKUP($A$2,'[4]LC Invoice'!$A$2:$P$34,4,FALSE)</f>
        <v>1527</v>
      </c>
      <c r="F15" s="47">
        <f>VLOOKUP($A$2,'[5]LC Invoice'!$A$2:$P$34,4,FALSE)</f>
        <v>1807</v>
      </c>
      <c r="G15" s="47">
        <f>VLOOKUP($A$2,'[6]LC Invoice'!$A$2:$P$34,4,FALSE)</f>
        <v>2212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7441</v>
      </c>
      <c r="O15" s="48">
        <f>N15/$N$5</f>
        <v>1240.1666666666667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42</v>
      </c>
      <c r="C16" s="65">
        <f>VLOOKUP($A$2,'[1]Wheelchair Trips'!$A$2:$E$34,3,FALSE)</f>
        <v>44</v>
      </c>
      <c r="D16" s="65">
        <f>VLOOKUP($A$2,'[3]Wheelchair Trips'!$A$2:$E$34,3,FALSE)</f>
        <v>66</v>
      </c>
      <c r="E16" s="65">
        <f>VLOOKUP($A$2,'[4]Wheelchair Trips'!$A$2:$E$34,3,FALSE)</f>
        <v>128</v>
      </c>
      <c r="F16" s="65">
        <f>VLOOKUP($A$2,'[5]Wheelchair Trips'!$A$2:$E$34,3,FALSE)</f>
        <v>170</v>
      </c>
      <c r="G16" s="65">
        <f>VLOOKUP($A$2,'[6]Wheelchair Trips'!$A$2:$E$34,3,FALSE)</f>
        <v>257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707</v>
      </c>
      <c r="O16" s="48">
        <f>N16/$N$5</f>
        <v>117.83333333333333</v>
      </c>
    </row>
    <row r="17" spans="1:15" s="11" customFormat="1" x14ac:dyDescent="0.2">
      <c r="A17" s="49" t="s">
        <v>77</v>
      </c>
      <c r="B17" s="67">
        <f t="shared" ref="B17:O17" si="5">IF(B6=0,"",B16/B15)</f>
        <v>0.11634349030470914</v>
      </c>
      <c r="C17" s="67">
        <f t="shared" si="5"/>
        <v>7.8711985688729877E-2</v>
      </c>
      <c r="D17" s="67">
        <f t="shared" si="5"/>
        <v>6.7692307692307691E-2</v>
      </c>
      <c r="E17" s="67">
        <f t="shared" si="5"/>
        <v>8.3824492468893258E-2</v>
      </c>
      <c r="F17" s="67">
        <f t="shared" si="5"/>
        <v>9.4078583287216383E-2</v>
      </c>
      <c r="G17" s="67">
        <f t="shared" si="5"/>
        <v>0.11618444846292948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9.5014111006585134E-2</v>
      </c>
      <c r="O17" s="68">
        <f t="shared" si="5"/>
        <v>9.5014111006585134E-2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37</v>
      </c>
      <c r="D21" s="73">
        <f>VLOOKUP($A$2,'[3]LC Invoice'!$A$2:$S$34,7,FALSE)</f>
        <v>51</v>
      </c>
      <c r="E21" s="73">
        <f>VLOOKUP($A$2,'[4]LC Invoice'!$A$2:$P$34,7,FALSE)</f>
        <v>25</v>
      </c>
      <c r="F21" s="73">
        <f>VLOOKUP($A$2,'[5]LC Invoice'!$A$2:$P$34,7,FALSE)</f>
        <v>23</v>
      </c>
      <c r="G21" s="73">
        <f>VLOOKUP($A$2,'[6]LC Invoice'!$A$2:$P$34,7,FALSE)</f>
        <v>112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256</v>
      </c>
      <c r="O21" s="70">
        <f>N21/$N$5</f>
        <v>42.666666666666664</v>
      </c>
    </row>
    <row r="22" spans="1:15" s="75" customFormat="1" x14ac:dyDescent="0.2">
      <c r="A22" s="29" t="s">
        <v>81</v>
      </c>
      <c r="B22" s="74">
        <f>VLOOKUP($A$2,'[2]LC Invoice'!$A$2:$P$35,8,FALSE)</f>
        <v>38.5</v>
      </c>
      <c r="C22" s="74">
        <f>VLOOKUP($A$2,'[1]LC Invoice'!$A$2:$Q$35,8,FALSE)</f>
        <v>49.5</v>
      </c>
      <c r="D22" s="74">
        <f>VLOOKUP($A$2,'[3]LC Invoice'!$A$2:$S$35,8,FALSE)</f>
        <v>58</v>
      </c>
      <c r="E22" s="74">
        <f>VLOOKUP($A$2,'[4]LC Invoice'!$A$2:$P$35,8,FALSE)</f>
        <v>115</v>
      </c>
      <c r="F22" s="74">
        <f>VLOOKUP($A$2,'[5]LC Invoice'!$A$2:$P$35,8,FALSE)</f>
        <v>121.5</v>
      </c>
      <c r="G22" s="74">
        <f>VLOOKUP($A$2,'[6]LC Invoice'!$A$2:$P$35,8,FALSE)</f>
        <v>140.5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523</v>
      </c>
      <c r="O22" s="54">
        <f>N22/$N$5</f>
        <v>87.166666666666671</v>
      </c>
    </row>
    <row r="23" spans="1:15" x14ac:dyDescent="0.2">
      <c r="A23" s="49" t="s">
        <v>82</v>
      </c>
      <c r="B23" s="67">
        <f t="shared" ref="B23:O23" si="6">IF(B6=0,"",B21/B15)</f>
        <v>2.2160664819944598E-2</v>
      </c>
      <c r="C23" s="67">
        <f t="shared" si="6"/>
        <v>6.6189624329159216E-2</v>
      </c>
      <c r="D23" s="67">
        <f t="shared" si="6"/>
        <v>5.2307692307692305E-2</v>
      </c>
      <c r="E23" s="67">
        <f t="shared" si="6"/>
        <v>1.6371971185330715E-2</v>
      </c>
      <c r="F23" s="67">
        <f t="shared" si="6"/>
        <v>1.2728278915329275E-2</v>
      </c>
      <c r="G23" s="67">
        <f t="shared" si="6"/>
        <v>5.0632911392405063E-2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3.440397795995162E-2</v>
      </c>
      <c r="O23" s="68">
        <f t="shared" si="6"/>
        <v>3.4403977959951614E-2</v>
      </c>
    </row>
    <row r="24" spans="1:15" x14ac:dyDescent="0.2">
      <c r="A24" s="152" t="s">
        <v>190</v>
      </c>
      <c r="B24" s="125">
        <f>VLOOKUP($A$2,'[2]LC Invoice'!$A$2:$S$34,18,FALSE)</f>
        <v>39</v>
      </c>
      <c r="C24" s="125">
        <f>VLOOKUP($A$2,'[1]LC Invoice'!$A$2:$T$34,18,FALSE)</f>
        <v>138</v>
      </c>
      <c r="D24" s="125">
        <f>VLOOKUP($A$2,'[3]LC Invoice'!$A$2:$V$34,18,FALSE)</f>
        <v>13.858828717948718</v>
      </c>
      <c r="E24" s="125">
        <f>VLOOKUP($A$2,'[4]LC Invoice'!$A$2:$S$34,18,FALSE)</f>
        <v>13.502265880812049</v>
      </c>
      <c r="F24" s="125">
        <f>VLOOKUP($A$2,'[5]LC Invoice'!$A$2:$S$34,18,FALSE)</f>
        <v>13.711079136690648</v>
      </c>
      <c r="G24" s="125">
        <f>VLOOKUP($A$2,'[6]LC Invoice'!$A$2:$S$34,18,FALSE)</f>
        <v>14.15255424954792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232.22472798499933</v>
      </c>
      <c r="O24" s="154">
        <f>N24/COUNTIF(B24:M24,"&lt;&gt;0")</f>
        <v>38.704121330833225</v>
      </c>
    </row>
    <row r="25" spans="1:15" x14ac:dyDescent="0.2">
      <c r="A25" s="152" t="s">
        <v>191</v>
      </c>
      <c r="B25" s="125">
        <f>VLOOKUP($A$2,'[2]LC Invoice'!$A$2:$S$34,19,FALSE)</f>
        <v>14.699999999999994</v>
      </c>
      <c r="C25" s="125">
        <f>VLOOKUP($A$2,'[1]LC Invoice'!$A$2:$T$34,19,FALSE)</f>
        <v>26</v>
      </c>
      <c r="D25" s="125">
        <f>VLOOKUP($A$2,'[3]LC Invoice'!$A$2:$V$34,19,FALSE)</f>
        <v>18.899999999999991</v>
      </c>
      <c r="E25" s="125">
        <f>VLOOKUP($A$2,'[4]LC Invoice'!$A$2:$S$34,19,FALSE)</f>
        <v>30.799999999999979</v>
      </c>
      <c r="F25" s="125">
        <f>VLOOKUP($A$2,'[5]LC Invoice'!$A$2:$S$34,19,FALSE)</f>
        <v>49.00000000000005</v>
      </c>
      <c r="G25" s="125">
        <f>VLOOKUP($A$2,'[6]LC Invoice'!$A$2:$S$34,19,FALSE)</f>
        <v>43.400000000000027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182.80000000000004</v>
      </c>
      <c r="O25" s="155">
        <f>N25/COUNTIF(B25:M25,"&lt;&gt;0")</f>
        <v>30.466666666666672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3201.1439999999998</v>
      </c>
      <c r="C28" s="80">
        <f>VLOOKUP($A$2,'[1]LMU Other'!$A$2:$Z$36,24,FALSE)</f>
        <v>5243.16</v>
      </c>
      <c r="D28" s="80">
        <f>VLOOKUP($A$2,'[3]LMU Other'!$A$2:$Z$36,24,FALSE)</f>
        <v>9642.9580000000005</v>
      </c>
      <c r="E28" s="80">
        <f>VLOOKUP($A$2,'[4]LMU Other'!$A$2:$Z$36,24,FALSE)</f>
        <v>14568.76</v>
      </c>
      <c r="F28" s="80">
        <f>VLOOKUP($A$2,'[5]LMU Other'!$A$2:$Z$36,24,FALSE)</f>
        <v>17795.72</v>
      </c>
      <c r="G28" s="80">
        <f>VLOOKUP($A$2,'[6]LMU Other'!$A$2:$Z$36,24,FALSE)</f>
        <v>22324.95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72776.69200000001</v>
      </c>
      <c r="O28" s="54">
        <f>N28/$N$5</f>
        <v>12129.448666666669</v>
      </c>
    </row>
    <row r="29" spans="1:15" s="75" customFormat="1" x14ac:dyDescent="0.2">
      <c r="A29" s="29" t="s">
        <v>85</v>
      </c>
      <c r="B29" s="80">
        <f>VLOOKUP($A$2,'[2]LC Invoice'!$A$2:$P$34,9,FALSE)</f>
        <v>181.3</v>
      </c>
      <c r="C29" s="80">
        <f>VLOOKUP($A$2,'[1]LC Invoice'!$A$2:$Q$34,9,FALSE)</f>
        <v>282.8</v>
      </c>
      <c r="D29" s="80">
        <f>VLOOKUP($A$2,'[3]LC Invoice'!$A$2:$S$34,9,FALSE)</f>
        <v>444.5</v>
      </c>
      <c r="E29" s="80">
        <f>VLOOKUP($A$2,'[4]LC Invoice'!$A$2:$P$34,9,FALSE)</f>
        <v>718.9</v>
      </c>
      <c r="F29" s="80">
        <f>VLOOKUP($A$2,'[5]LC Invoice'!$A$2:$P$34,9,FALSE)</f>
        <v>840</v>
      </c>
      <c r="G29" s="80">
        <f>VLOOKUP($A$2,'[6]LC Invoice'!$A$2:$P$34,9,FALSE)</f>
        <v>1043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3510.5</v>
      </c>
      <c r="O29" s="81">
        <f>N29/$N$5</f>
        <v>585.08333333333337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27.195</v>
      </c>
      <c r="C36" s="87">
        <f t="shared" ref="C36:M36" si="8">C35*C29</f>
        <v>42.42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69.615000000000009</v>
      </c>
      <c r="O36" s="88">
        <f>N36/$N$5</f>
        <v>11.602500000000001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4349.9439999999995</v>
      </c>
      <c r="C39" s="94">
        <f t="shared" ref="C39:I39" si="9">C11+C28</f>
        <v>7128.26</v>
      </c>
      <c r="D39" s="94">
        <f t="shared" si="9"/>
        <v>13067.858</v>
      </c>
      <c r="E39" s="94">
        <f t="shared" si="9"/>
        <v>19899.060000000001</v>
      </c>
      <c r="F39" s="94">
        <f t="shared" si="9"/>
        <v>23935.920000000002</v>
      </c>
      <c r="G39" s="94">
        <f t="shared" si="9"/>
        <v>30262.45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98643.491999999998</v>
      </c>
      <c r="O39" s="110">
        <f>N39/$N$5</f>
        <v>16440.581999999999</v>
      </c>
    </row>
    <row r="40" spans="1:15" s="58" customFormat="1" x14ac:dyDescent="0.2">
      <c r="A40" s="56" t="s">
        <v>91</v>
      </c>
      <c r="B40" s="94">
        <f>B28+B29</f>
        <v>3382.444</v>
      </c>
      <c r="C40" s="94">
        <f t="shared" ref="C40:M40" si="10">C28+C29</f>
        <v>5525.96</v>
      </c>
      <c r="D40" s="94">
        <f t="shared" si="10"/>
        <v>10087.458000000001</v>
      </c>
      <c r="E40" s="94">
        <f t="shared" si="10"/>
        <v>15287.66</v>
      </c>
      <c r="F40" s="94">
        <f t="shared" si="10"/>
        <v>18635.72</v>
      </c>
      <c r="G40" s="94">
        <f t="shared" si="10"/>
        <v>23367.95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76287.191999999995</v>
      </c>
      <c r="O40" s="110">
        <f>N40/$N$5</f>
        <v>12714.531999999999</v>
      </c>
    </row>
    <row r="41" spans="1:15" s="58" customFormat="1" x14ac:dyDescent="0.2">
      <c r="A41" s="56" t="s">
        <v>92</v>
      </c>
      <c r="B41" s="94">
        <f t="shared" ref="B41:M41" si="11">SUM(B28:B31)</f>
        <v>3382.444</v>
      </c>
      <c r="C41" s="94">
        <f t="shared" si="11"/>
        <v>5525.96</v>
      </c>
      <c r="D41" s="94">
        <f t="shared" si="11"/>
        <v>10087.458000000001</v>
      </c>
      <c r="E41" s="94">
        <f t="shared" si="11"/>
        <v>15287.66</v>
      </c>
      <c r="F41" s="94">
        <f t="shared" si="11"/>
        <v>18635.72</v>
      </c>
      <c r="G41" s="94">
        <f t="shared" si="11"/>
        <v>23367.95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76287.191999999995</v>
      </c>
      <c r="O41" s="110">
        <f>N41/$N$5</f>
        <v>12714.531999999999</v>
      </c>
    </row>
    <row r="42" spans="1:15" s="95" customFormat="1" x14ac:dyDescent="0.2">
      <c r="A42" s="56" t="s">
        <v>93</v>
      </c>
      <c r="B42" s="94">
        <f t="shared" ref="B42:I42" si="12">SUM(B28:B32)</f>
        <v>3382.444</v>
      </c>
      <c r="C42" s="94">
        <f t="shared" si="12"/>
        <v>5525.96</v>
      </c>
      <c r="D42" s="94">
        <f t="shared" si="12"/>
        <v>10087.458000000001</v>
      </c>
      <c r="E42" s="94">
        <f>SUM(E28:E32)</f>
        <v>15287.66</v>
      </c>
      <c r="F42" s="94">
        <f t="shared" si="12"/>
        <v>18635.72</v>
      </c>
      <c r="G42" s="94">
        <f t="shared" si="12"/>
        <v>23367.95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76287.191999999995</v>
      </c>
      <c r="O42" s="110">
        <f>N42/$N$5</f>
        <v>12714.531999999999</v>
      </c>
    </row>
    <row r="43" spans="1:15" s="58" customFormat="1" x14ac:dyDescent="0.2">
      <c r="A43" s="96" t="s">
        <v>94</v>
      </c>
      <c r="B43" s="97">
        <f t="shared" ref="B43:I43" si="13">B42-B36</f>
        <v>3355.2489999999998</v>
      </c>
      <c r="C43" s="97">
        <f>C42-C36</f>
        <v>5483.54</v>
      </c>
      <c r="D43" s="97">
        <f t="shared" si="13"/>
        <v>10087.458000000001</v>
      </c>
      <c r="E43" s="97">
        <f>E42-E36</f>
        <v>15287.66</v>
      </c>
      <c r="F43" s="97">
        <f t="shared" si="13"/>
        <v>18635.72</v>
      </c>
      <c r="G43" s="97">
        <f t="shared" si="13"/>
        <v>23367.95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76217.577000000005</v>
      </c>
      <c r="O43" s="111">
        <f>N43/$N$5</f>
        <v>12702.9295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12.049706371191135</v>
      </c>
      <c r="C46" s="94">
        <f t="shared" si="14"/>
        <v>12.751806797853311</v>
      </c>
      <c r="D46" s="94">
        <f t="shared" si="14"/>
        <v>13.402931282051282</v>
      </c>
      <c r="E46" s="94">
        <f t="shared" si="14"/>
        <v>13.031473477406681</v>
      </c>
      <c r="F46" s="94">
        <f t="shared" si="14"/>
        <v>13.246220254565579</v>
      </c>
      <c r="G46" s="94">
        <f t="shared" si="14"/>
        <v>13.681035262206148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13.256752049455718</v>
      </c>
      <c r="O46" s="108">
        <f t="shared" si="14"/>
        <v>13.256752049455717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8.8674349030470907</v>
      </c>
      <c r="C47" s="94">
        <f t="shared" si="15"/>
        <v>9.3795348837209307</v>
      </c>
      <c r="D47" s="94">
        <f t="shared" si="15"/>
        <v>9.8902133333333335</v>
      </c>
      <c r="E47" s="94">
        <f t="shared" si="15"/>
        <v>9.5407727570399476</v>
      </c>
      <c r="F47" s="94">
        <f t="shared" si="15"/>
        <v>9.8482125069175428</v>
      </c>
      <c r="G47" s="94">
        <f t="shared" si="15"/>
        <v>10.092653707052442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9.7804988576804206</v>
      </c>
      <c r="O47" s="108">
        <f t="shared" si="15"/>
        <v>9.7804988576804206</v>
      </c>
    </row>
    <row r="48" spans="1:15" s="58" customFormat="1" x14ac:dyDescent="0.2">
      <c r="A48" s="56" t="s">
        <v>98</v>
      </c>
      <c r="B48" s="94">
        <f>IF(B$6=0,"",B40/B$15)</f>
        <v>9.3696509695290864</v>
      </c>
      <c r="C48" s="94">
        <f t="shared" ref="B48:O51" si="16">IF(C$6=0,"",C40/C$15)</f>
        <v>9.8854382826475842</v>
      </c>
      <c r="D48" s="94">
        <f t="shared" si="16"/>
        <v>10.346110769230769</v>
      </c>
      <c r="E48" s="94">
        <f t="shared" si="16"/>
        <v>10.011565160445317</v>
      </c>
      <c r="F48" s="94">
        <f t="shared" si="16"/>
        <v>10.313071389042612</v>
      </c>
      <c r="G48" s="94">
        <f t="shared" si="16"/>
        <v>10.564172694394214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10.252276844510146</v>
      </c>
      <c r="O48" s="108">
        <f t="shared" si="16"/>
        <v>10.252276844510146</v>
      </c>
    </row>
    <row r="49" spans="1:15" s="58" customFormat="1" x14ac:dyDescent="0.2">
      <c r="A49" s="56" t="s">
        <v>99</v>
      </c>
      <c r="B49" s="94">
        <f t="shared" si="16"/>
        <v>9.3696509695290864</v>
      </c>
      <c r="C49" s="94">
        <f t="shared" si="16"/>
        <v>9.8854382826475842</v>
      </c>
      <c r="D49" s="94">
        <f t="shared" si="16"/>
        <v>10.346110769230769</v>
      </c>
      <c r="E49" s="94">
        <f t="shared" si="16"/>
        <v>10.011565160445317</v>
      </c>
      <c r="F49" s="94">
        <f t="shared" si="16"/>
        <v>10.313071389042612</v>
      </c>
      <c r="G49" s="94">
        <f t="shared" si="16"/>
        <v>10.564172694394214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10.252276844510146</v>
      </c>
      <c r="O49" s="108">
        <f t="shared" si="16"/>
        <v>10.252276844510146</v>
      </c>
    </row>
    <row r="50" spans="1:15" s="95" customFormat="1" x14ac:dyDescent="0.2">
      <c r="A50" s="56" t="s">
        <v>100</v>
      </c>
      <c r="B50" s="94">
        <f t="shared" si="16"/>
        <v>9.3696509695290864</v>
      </c>
      <c r="C50" s="94">
        <f t="shared" si="16"/>
        <v>9.8854382826475842</v>
      </c>
      <c r="D50" s="94">
        <f t="shared" si="16"/>
        <v>10.346110769230769</v>
      </c>
      <c r="E50" s="94">
        <f t="shared" si="16"/>
        <v>10.011565160445317</v>
      </c>
      <c r="F50" s="94">
        <f t="shared" si="16"/>
        <v>10.313071389042612</v>
      </c>
      <c r="G50" s="94">
        <f t="shared" si="16"/>
        <v>10.564172694394214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10.252276844510146</v>
      </c>
      <c r="O50" s="108">
        <f t="shared" si="16"/>
        <v>10.252276844510146</v>
      </c>
    </row>
    <row r="51" spans="1:15" s="58" customFormat="1" x14ac:dyDescent="0.2">
      <c r="A51" s="96" t="s">
        <v>94</v>
      </c>
      <c r="B51" s="97">
        <f t="shared" si="16"/>
        <v>9.2943185595567854</v>
      </c>
      <c r="C51" s="97">
        <f t="shared" si="16"/>
        <v>9.809552772808587</v>
      </c>
      <c r="D51" s="97">
        <f t="shared" si="16"/>
        <v>10.346110769230769</v>
      </c>
      <c r="E51" s="97">
        <f t="shared" si="16"/>
        <v>10.011565160445317</v>
      </c>
      <c r="F51" s="97">
        <f t="shared" si="16"/>
        <v>10.313071389042612</v>
      </c>
      <c r="G51" s="97">
        <f t="shared" si="16"/>
        <v>10.564172694394214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10.242921247144201</v>
      </c>
      <c r="O51" s="97">
        <f t="shared" si="16"/>
        <v>10.242921247144201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143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1852</v>
      </c>
      <c r="C6" s="125">
        <f>VLOOKUP($A$2,'[1]Taxicard Members'!$A$3:$C$35,3,FALSE)</f>
        <v>1824</v>
      </c>
      <c r="D6" s="125">
        <f>VLOOKUP($A$2,'[3]Taxicard Members'!$A$3:$C$35,3,FALSE)</f>
        <v>1803</v>
      </c>
      <c r="E6" s="125">
        <f>VLOOKUP($A$2,'[4]Taxicard Members'!$A$3:$C$35,3,FALSE)</f>
        <v>1802</v>
      </c>
      <c r="F6" s="125">
        <f>VLOOKUP($A$2,'[5]Taxicard Members'!$A$3:$C$35,3,FALSE)</f>
        <v>1761</v>
      </c>
      <c r="G6" s="125">
        <f>VLOOKUP($A$2,'[6]Taxicard Members'!$A$3:$C$35,3,FALSE)</f>
        <v>1758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10800</v>
      </c>
      <c r="O6" s="48">
        <f>N6/$N$5</f>
        <v>1800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209</v>
      </c>
      <c r="D7" s="50">
        <f>VLOOKUP($A$2,'[3]LMU Other'!$A$2:$Z$36,26,FALSE)</f>
        <v>296</v>
      </c>
      <c r="E7" s="50">
        <f>VLOOKUP($A$2,'[4]LMU Other'!$A$2:$Z$36,26,FALSE)</f>
        <v>407</v>
      </c>
      <c r="F7" s="50">
        <f>VLOOKUP($A$2,'[5]LMU Other'!$A$2:$Z$36,26,FALSE)</f>
        <v>450</v>
      </c>
      <c r="G7" s="50">
        <f>VLOOKUP($A$2,'[6]LMU Other'!$A$2:$Z$36,26,FALSE)</f>
        <v>504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2031</v>
      </c>
      <c r="O7" s="48">
        <f>N7/$N$5</f>
        <v>338.5</v>
      </c>
    </row>
    <row r="8" spans="1:15" s="11" customFormat="1" x14ac:dyDescent="0.2">
      <c r="A8" s="49" t="s">
        <v>69</v>
      </c>
      <c r="B8" s="36">
        <f t="shared" ref="B8:M8" si="1">IF(B6=0,"",B7/B6)</f>
        <v>8.9092872570194381E-2</v>
      </c>
      <c r="C8" s="36">
        <f t="shared" si="1"/>
        <v>0.11458333333333333</v>
      </c>
      <c r="D8" s="36">
        <f t="shared" si="1"/>
        <v>0.1641708264004437</v>
      </c>
      <c r="E8" s="36">
        <f t="shared" si="1"/>
        <v>0.22586015538290788</v>
      </c>
      <c r="F8" s="36">
        <f t="shared" si="1"/>
        <v>0.25553662691652468</v>
      </c>
      <c r="G8" s="36">
        <f t="shared" si="1"/>
        <v>0.28668941979522183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0.18805555555555556</v>
      </c>
      <c r="O8" s="37">
        <f>IF(O6="","",O7/O6)</f>
        <v>0.18805555555555556</v>
      </c>
    </row>
    <row r="9" spans="1:15" x14ac:dyDescent="0.2">
      <c r="A9" s="49" t="s">
        <v>70</v>
      </c>
      <c r="B9" s="51">
        <f t="shared" ref="B9:O9" si="2">IF(B6=0,"",B15/B6)</f>
        <v>0.34989200863930886</v>
      </c>
      <c r="C9" s="51">
        <f t="shared" si="2"/>
        <v>0.5915570175438597</v>
      </c>
      <c r="D9" s="51">
        <f t="shared" si="2"/>
        <v>0.88352745424292845</v>
      </c>
      <c r="E9" s="51">
        <f t="shared" si="2"/>
        <v>1.3312985571587126</v>
      </c>
      <c r="F9" s="51">
        <f t="shared" si="2"/>
        <v>1.5485519591141397</v>
      </c>
      <c r="G9" s="51">
        <f t="shared" si="2"/>
        <v>1.6439135381114904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1.0496296296296297</v>
      </c>
      <c r="O9" s="52">
        <f t="shared" si="2"/>
        <v>1.0496296296296297</v>
      </c>
    </row>
    <row r="10" spans="1:15" x14ac:dyDescent="0.2">
      <c r="A10" s="49" t="s">
        <v>71</v>
      </c>
      <c r="B10" s="51">
        <f t="shared" ref="B10:O10" si="3">IF(B6=0,"",B15/B7)</f>
        <v>3.9272727272727272</v>
      </c>
      <c r="C10" s="51">
        <f t="shared" si="3"/>
        <v>5.1626794258373208</v>
      </c>
      <c r="D10" s="51">
        <f t="shared" si="3"/>
        <v>5.381756756756757</v>
      </c>
      <c r="E10" s="51">
        <f t="shared" si="3"/>
        <v>5.8943488943488944</v>
      </c>
      <c r="F10" s="51">
        <f t="shared" si="3"/>
        <v>6.06</v>
      </c>
      <c r="G10" s="51">
        <f t="shared" si="3"/>
        <v>5.7341269841269842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5.5814869522402759</v>
      </c>
      <c r="O10" s="52">
        <f t="shared" si="3"/>
        <v>5.5814869522402759</v>
      </c>
    </row>
    <row r="11" spans="1:15" s="55" customFormat="1" x14ac:dyDescent="0.2">
      <c r="A11" s="29" t="s">
        <v>72</v>
      </c>
      <c r="B11" s="53">
        <f>VLOOKUP($A$2,'[2]LMU Other'!$A$2:$Z$36,25,FALSE)</f>
        <v>2268.6999999999998</v>
      </c>
      <c r="C11" s="53">
        <f>VLOOKUP($A$2,'[1]LMU Other'!$A$2:$Z$36,25,FALSE)</f>
        <v>3869.3</v>
      </c>
      <c r="D11" s="53">
        <f>VLOOKUP($A$2,'[3]LMU Other'!$A$2:$Z$36,25,FALSE)</f>
        <v>5544.5</v>
      </c>
      <c r="E11" s="53">
        <f>VLOOKUP($A$2,'[4]LMU Other'!$A$2:$Z$36,25,FALSE)</f>
        <v>8466.1</v>
      </c>
      <c r="F11" s="53">
        <f>VLOOKUP($A$2,'[5]LMU Other'!$A$2:$Z$36,25,FALSE)</f>
        <v>9691.7000000000007</v>
      </c>
      <c r="G11" s="53">
        <f>VLOOKUP($A$2,'[6]LMU Other'!$A$2:$Z$36,25,FALSE)</f>
        <v>11634.1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41474.400000000001</v>
      </c>
      <c r="O11" s="81">
        <f>N11/$N$5</f>
        <v>6912.4000000000005</v>
      </c>
    </row>
    <row r="12" spans="1:15" s="58" customFormat="1" x14ac:dyDescent="0.2">
      <c r="A12" s="56" t="s">
        <v>73</v>
      </c>
      <c r="B12" s="57">
        <f t="shared" ref="B12:O12" si="4">IF(B6=0,"",B11/B15)</f>
        <v>3.5010802469135798</v>
      </c>
      <c r="C12" s="57">
        <f t="shared" si="4"/>
        <v>3.5860055607043559</v>
      </c>
      <c r="D12" s="57">
        <f t="shared" si="4"/>
        <v>3.4805398618957941</v>
      </c>
      <c r="E12" s="57">
        <f t="shared" si="4"/>
        <v>3.5290120883701546</v>
      </c>
      <c r="F12" s="57">
        <f t="shared" si="4"/>
        <v>3.5539787312064544</v>
      </c>
      <c r="G12" s="57">
        <f t="shared" si="4"/>
        <v>4.0256401384083045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3.6586450247000708</v>
      </c>
      <c r="O12" s="57">
        <f t="shared" si="4"/>
        <v>3.6586450247000708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648</v>
      </c>
      <c r="C15" s="47">
        <f>VLOOKUP($A$2,'[1]LC Invoice'!$A$2:$Q$34,4,FALSE)</f>
        <v>1079</v>
      </c>
      <c r="D15" s="47">
        <f>VLOOKUP($A$2,'[3]LC Invoice'!$A$2:$S$34,4,FALSE)</f>
        <v>1593</v>
      </c>
      <c r="E15" s="47">
        <f>VLOOKUP($A$2,'[4]LC Invoice'!$A$2:$P$34,4,FALSE)</f>
        <v>2399</v>
      </c>
      <c r="F15" s="47">
        <f>VLOOKUP($A$2,'[5]LC Invoice'!$A$2:$P$34,4,FALSE)</f>
        <v>2727</v>
      </c>
      <c r="G15" s="47">
        <f>VLOOKUP($A$2,'[6]LC Invoice'!$A$2:$P$34,4,FALSE)</f>
        <v>2890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11336</v>
      </c>
      <c r="O15" s="48">
        <f>N15/$N$5</f>
        <v>1889.3333333333333</v>
      </c>
    </row>
    <row r="16" spans="1:15" s="66" customFormat="1" x14ac:dyDescent="0.2">
      <c r="A16" s="64" t="s">
        <v>76</v>
      </c>
      <c r="B16" s="65">
        <f>VLOOKUP($A$2,'[2]Wheelchair Trips'!$A$2:$E$34,3,FALSE)</f>
        <v>79</v>
      </c>
      <c r="C16" s="65">
        <f>VLOOKUP($A$2,'[1]Wheelchair Trips'!$A$2:$E$34,3,FALSE)</f>
        <v>65</v>
      </c>
      <c r="D16" s="65">
        <f>VLOOKUP($A$2,'[3]Wheelchair Trips'!$A$2:$E$34,3,FALSE)</f>
        <v>143</v>
      </c>
      <c r="E16" s="65">
        <f>VLOOKUP($A$2,'[4]Wheelchair Trips'!$A$2:$E$34,3,FALSE)</f>
        <v>240</v>
      </c>
      <c r="F16" s="65">
        <f>VLOOKUP($A$2,'[5]Wheelchair Trips'!$A$2:$E$34,3,FALSE)</f>
        <v>332</v>
      </c>
      <c r="G16" s="65">
        <f>VLOOKUP($A$2,'[6]Wheelchair Trips'!$A$2:$E$34,3,FALSE)</f>
        <v>302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1161</v>
      </c>
      <c r="O16" s="48">
        <f>N16/$N$5</f>
        <v>193.5</v>
      </c>
    </row>
    <row r="17" spans="1:15" s="11" customFormat="1" x14ac:dyDescent="0.2">
      <c r="A17" s="49" t="s">
        <v>77</v>
      </c>
      <c r="B17" s="67">
        <f t="shared" ref="B17:O17" si="5">IF(B6=0,"",B16/B15)</f>
        <v>0.12191358024691358</v>
      </c>
      <c r="C17" s="67">
        <f t="shared" si="5"/>
        <v>6.0240963855421686E-2</v>
      </c>
      <c r="D17" s="67">
        <f t="shared" si="5"/>
        <v>8.9767733835530439E-2</v>
      </c>
      <c r="E17" s="67">
        <f t="shared" si="5"/>
        <v>0.10004168403501459</v>
      </c>
      <c r="F17" s="67">
        <f t="shared" si="5"/>
        <v>0.12174550788412175</v>
      </c>
      <c r="G17" s="67">
        <f t="shared" si="5"/>
        <v>0.10449826989619378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0.10241707833450953</v>
      </c>
      <c r="O17" s="68">
        <f t="shared" si="5"/>
        <v>0.10241707833450953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55</v>
      </c>
      <c r="D21" s="73">
        <f>VLOOKUP($A$2,'[3]LC Invoice'!$A$2:$S$34,7,FALSE)</f>
        <v>93</v>
      </c>
      <c r="E21" s="73">
        <f>VLOOKUP($A$2,'[4]LC Invoice'!$A$2:$P$34,7,FALSE)</f>
        <v>32</v>
      </c>
      <c r="F21" s="73">
        <f>VLOOKUP($A$2,'[5]LC Invoice'!$A$2:$P$34,7,FALSE)</f>
        <v>30</v>
      </c>
      <c r="G21" s="73">
        <f>VLOOKUP($A$2,'[6]LC Invoice'!$A$2:$P$34,7,FALSE)</f>
        <v>127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348</v>
      </c>
      <c r="O21" s="70">
        <f>N21/$N$5</f>
        <v>58</v>
      </c>
    </row>
    <row r="22" spans="1:15" s="75" customFormat="1" x14ac:dyDescent="0.2">
      <c r="A22" s="29" t="s">
        <v>81</v>
      </c>
      <c r="B22" s="74">
        <f>VLOOKUP($A$2,'[2]LC Invoice'!$A$2:$P$35,8,FALSE)</f>
        <v>52</v>
      </c>
      <c r="C22" s="74">
        <f>VLOOKUP($A$2,'[1]LC Invoice'!$A$2:$Q$35,8,FALSE)</f>
        <v>46.2</v>
      </c>
      <c r="D22" s="74">
        <f>VLOOKUP($A$2,'[3]LC Invoice'!$A$2:$S$35,8,FALSE)</f>
        <v>117.5</v>
      </c>
      <c r="E22" s="74">
        <f>VLOOKUP($A$2,'[4]LC Invoice'!$A$2:$P$35,8,FALSE)</f>
        <v>151.5</v>
      </c>
      <c r="F22" s="74">
        <f>VLOOKUP($A$2,'[5]LC Invoice'!$A$2:$P$35,8,FALSE)</f>
        <v>151.5</v>
      </c>
      <c r="G22" s="74">
        <f>VLOOKUP($A$2,'[6]LC Invoice'!$A$2:$P$35,8,FALSE)</f>
        <v>91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609.70000000000005</v>
      </c>
      <c r="O22" s="54">
        <f>N22/$N$5</f>
        <v>101.61666666666667</v>
      </c>
    </row>
    <row r="23" spans="1:15" x14ac:dyDescent="0.2">
      <c r="A23" s="49" t="s">
        <v>82</v>
      </c>
      <c r="B23" s="67">
        <f t="shared" ref="B23:O23" si="6">IF(B6=0,"",B21/B15)</f>
        <v>1.6975308641975308E-2</v>
      </c>
      <c r="C23" s="67">
        <f t="shared" si="6"/>
        <v>5.0973123262279887E-2</v>
      </c>
      <c r="D23" s="67">
        <f t="shared" si="6"/>
        <v>5.8380414312617701E-2</v>
      </c>
      <c r="E23" s="67">
        <f t="shared" si="6"/>
        <v>1.3338891204668612E-2</v>
      </c>
      <c r="F23" s="67">
        <f t="shared" si="6"/>
        <v>1.1001100110011002E-2</v>
      </c>
      <c r="G23" s="67">
        <f t="shared" si="6"/>
        <v>4.3944636678200692E-2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3.0698659139026113E-2</v>
      </c>
      <c r="O23" s="68">
        <f t="shared" si="6"/>
        <v>3.0698659139026113E-2</v>
      </c>
    </row>
    <row r="24" spans="1:15" x14ac:dyDescent="0.2">
      <c r="A24" s="152" t="s">
        <v>190</v>
      </c>
      <c r="B24" s="125">
        <f>VLOOKUP($A$2,'[2]LC Invoice'!$A$2:$S$34,18,FALSE)</f>
        <v>69</v>
      </c>
      <c r="C24" s="125">
        <f>VLOOKUP($A$2,'[1]LC Invoice'!$A$2:$T$34,18,FALSE)</f>
        <v>265</v>
      </c>
      <c r="D24" s="125">
        <f>VLOOKUP($A$2,'[3]LC Invoice'!$A$2:$V$34,18,FALSE)</f>
        <v>12.987583176396736</v>
      </c>
      <c r="E24" s="125">
        <f>VLOOKUP($A$2,'[4]LC Invoice'!$A$2:$S$34,18,FALSE)</f>
        <v>13.280437682367651</v>
      </c>
      <c r="F24" s="125">
        <f>VLOOKUP($A$2,'[5]LC Invoice'!$A$2:$S$34,18,FALSE)</f>
        <v>13.543267326732675</v>
      </c>
      <c r="G24" s="125">
        <f>VLOOKUP($A$2,'[6]LC Invoice'!$A$2:$S$34,18,FALSE)</f>
        <v>14.36074740484429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388.17203559034141</v>
      </c>
      <c r="O24" s="154">
        <f>N24/COUNTIF(B24:M24,"&lt;&gt;0")</f>
        <v>64.695339265056901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45</v>
      </c>
      <c r="D25" s="125">
        <f>VLOOKUP($A$2,'[3]LC Invoice'!$A$2:$V$34,19,FALSE)</f>
        <v>26.599999999999984</v>
      </c>
      <c r="E25" s="125">
        <f>VLOOKUP($A$2,'[4]LC Invoice'!$A$2:$S$34,19,FALSE)</f>
        <v>30.799999999999979</v>
      </c>
      <c r="F25" s="125">
        <f>VLOOKUP($A$2,'[5]LC Invoice'!$A$2:$S$34,19,FALSE)</f>
        <v>47.600000000000044</v>
      </c>
      <c r="G25" s="125">
        <f>VLOOKUP($A$2,'[6]LC Invoice'!$A$2:$S$34,19,FALSE)</f>
        <v>50.400000000000055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219.30000000000007</v>
      </c>
      <c r="O25" s="155">
        <f>N25/COUNTIF(B25:M25,"&lt;&gt;0")</f>
        <v>36.550000000000011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5900.7</v>
      </c>
      <c r="C28" s="80">
        <f>VLOOKUP($A$2,'[1]LMU Other'!$A$2:$Z$36,24,FALSE)</f>
        <v>10010.18</v>
      </c>
      <c r="D28" s="80">
        <f>VLOOKUP($A$2,'[3]LMU Other'!$A$2:$Z$36,24,FALSE)</f>
        <v>14474.82</v>
      </c>
      <c r="E28" s="80">
        <f>VLOOKUP($A$2,'[4]LMU Other'!$A$2:$Z$36,24,FALSE)</f>
        <v>22445.17</v>
      </c>
      <c r="F28" s="80">
        <f>VLOOKUP($A$2,'[5]LMU Other'!$A$2:$Z$36,24,FALSE)</f>
        <v>26127.09</v>
      </c>
      <c r="G28" s="80">
        <f>VLOOKUP($A$2,'[6]LMU Other'!$A$2:$Z$36,24,FALSE)</f>
        <v>28735.86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107693.81999999999</v>
      </c>
      <c r="O28" s="54">
        <f>N28/$N$5</f>
        <v>17948.969999999998</v>
      </c>
    </row>
    <row r="29" spans="1:15" s="75" customFormat="1" x14ac:dyDescent="0.2">
      <c r="A29" s="29" t="s">
        <v>85</v>
      </c>
      <c r="B29" s="80">
        <f>VLOOKUP($A$2,'[2]LC Invoice'!$A$2:$P$34,9,FALSE)</f>
        <v>273.7</v>
      </c>
      <c r="C29" s="80">
        <f>VLOOKUP($A$2,'[1]LC Invoice'!$A$2:$Q$34,9,FALSE)</f>
        <v>424.9</v>
      </c>
      <c r="D29" s="80">
        <f>VLOOKUP($A$2,'[3]LC Invoice'!$A$2:$S$34,9,FALSE)</f>
        <v>669.9</v>
      </c>
      <c r="E29" s="80">
        <f>VLOOKUP($A$2,'[4]LC Invoice'!$A$2:$P$34,9,FALSE)</f>
        <v>948.5</v>
      </c>
      <c r="F29" s="80">
        <f>VLOOKUP($A$2,'[5]LC Invoice'!$A$2:$P$34,9,FALSE)</f>
        <v>1113.7</v>
      </c>
      <c r="G29" s="80">
        <f>VLOOKUP($A$2,'[6]LC Invoice'!$A$2:$P$34,9,FALSE)</f>
        <v>1132.5999999999999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4563.2999999999993</v>
      </c>
      <c r="O29" s="81">
        <f>N29/$N$5</f>
        <v>760.54999999999984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41.055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41.055</v>
      </c>
      <c r="O36" s="88">
        <f>N36/$N$5</f>
        <v>6.8425000000000002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8169.4</v>
      </c>
      <c r="C39" s="94">
        <f t="shared" ref="C39:I39" si="9">C11+C28</f>
        <v>13879.48</v>
      </c>
      <c r="D39" s="94">
        <f t="shared" si="9"/>
        <v>20019.32</v>
      </c>
      <c r="E39" s="94">
        <f t="shared" si="9"/>
        <v>30911.269999999997</v>
      </c>
      <c r="F39" s="94">
        <f t="shared" si="9"/>
        <v>35818.79</v>
      </c>
      <c r="G39" s="94">
        <f t="shared" si="9"/>
        <v>40369.96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149168.22</v>
      </c>
      <c r="O39" s="110">
        <f>N39/$N$5</f>
        <v>24861.37</v>
      </c>
    </row>
    <row r="40" spans="1:15" s="58" customFormat="1" x14ac:dyDescent="0.2">
      <c r="A40" s="56" t="s">
        <v>91</v>
      </c>
      <c r="B40" s="94">
        <f>B28+B29</f>
        <v>6174.4</v>
      </c>
      <c r="C40" s="94">
        <f t="shared" ref="C40:M40" si="10">C28+C29</f>
        <v>10435.08</v>
      </c>
      <c r="D40" s="94">
        <f t="shared" si="10"/>
        <v>15144.72</v>
      </c>
      <c r="E40" s="94">
        <f t="shared" si="10"/>
        <v>23393.67</v>
      </c>
      <c r="F40" s="94">
        <f t="shared" si="10"/>
        <v>27240.79</v>
      </c>
      <c r="G40" s="94">
        <f t="shared" si="10"/>
        <v>29868.46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112257.12</v>
      </c>
      <c r="O40" s="110">
        <f>N40/$N$5</f>
        <v>18709.52</v>
      </c>
    </row>
    <row r="41" spans="1:15" s="58" customFormat="1" x14ac:dyDescent="0.2">
      <c r="A41" s="56" t="s">
        <v>92</v>
      </c>
      <c r="B41" s="94">
        <f t="shared" ref="B41:M41" si="11">SUM(B28:B31)</f>
        <v>6174.4</v>
      </c>
      <c r="C41" s="94">
        <f t="shared" si="11"/>
        <v>10435.08</v>
      </c>
      <c r="D41" s="94">
        <f t="shared" si="11"/>
        <v>15144.72</v>
      </c>
      <c r="E41" s="94">
        <f t="shared" si="11"/>
        <v>23393.67</v>
      </c>
      <c r="F41" s="94">
        <f t="shared" si="11"/>
        <v>27240.79</v>
      </c>
      <c r="G41" s="94">
        <f t="shared" si="11"/>
        <v>29868.46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112257.12</v>
      </c>
      <c r="O41" s="110">
        <f>N41/$N$5</f>
        <v>18709.52</v>
      </c>
    </row>
    <row r="42" spans="1:15" s="95" customFormat="1" x14ac:dyDescent="0.2">
      <c r="A42" s="56" t="s">
        <v>93</v>
      </c>
      <c r="B42" s="94">
        <f t="shared" ref="B42:I42" si="12">SUM(B28:B32)</f>
        <v>6174.4</v>
      </c>
      <c r="C42" s="94">
        <f t="shared" si="12"/>
        <v>10435.08</v>
      </c>
      <c r="D42" s="94">
        <f t="shared" si="12"/>
        <v>15144.72</v>
      </c>
      <c r="E42" s="94">
        <f>SUM(E28:E32)</f>
        <v>23393.67</v>
      </c>
      <c r="F42" s="94">
        <f t="shared" si="12"/>
        <v>27240.79</v>
      </c>
      <c r="G42" s="94">
        <f t="shared" si="12"/>
        <v>29868.46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112257.12</v>
      </c>
      <c r="O42" s="110">
        <f>N42/$N$5</f>
        <v>18709.52</v>
      </c>
    </row>
    <row r="43" spans="1:15" s="58" customFormat="1" x14ac:dyDescent="0.2">
      <c r="A43" s="96" t="s">
        <v>94</v>
      </c>
      <c r="B43" s="97">
        <f t="shared" ref="B43:I43" si="13">B42-B36</f>
        <v>6133.3449999999993</v>
      </c>
      <c r="C43" s="97">
        <f>C42-C36</f>
        <v>10435.08</v>
      </c>
      <c r="D43" s="97">
        <f t="shared" si="13"/>
        <v>15144.72</v>
      </c>
      <c r="E43" s="97">
        <f>E42-E36</f>
        <v>23393.67</v>
      </c>
      <c r="F43" s="97">
        <f t="shared" si="13"/>
        <v>27240.79</v>
      </c>
      <c r="G43" s="97">
        <f t="shared" si="13"/>
        <v>29868.46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112216.065</v>
      </c>
      <c r="O43" s="111">
        <f>N43/$N$5</f>
        <v>18702.677500000002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12.607098765432099</v>
      </c>
      <c r="C46" s="94">
        <f t="shared" si="14"/>
        <v>12.863280815569972</v>
      </c>
      <c r="D46" s="94">
        <f t="shared" si="14"/>
        <v>12.567055869428751</v>
      </c>
      <c r="E46" s="94">
        <f t="shared" si="14"/>
        <v>12.885064610254272</v>
      </c>
      <c r="F46" s="94">
        <f t="shared" si="14"/>
        <v>13.134869820315366</v>
      </c>
      <c r="G46" s="94">
        <f t="shared" si="14"/>
        <v>13.968844290657438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13.158805575158786</v>
      </c>
      <c r="O46" s="108">
        <f t="shared" si="14"/>
        <v>13.158805575158786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9.1060185185185176</v>
      </c>
      <c r="C47" s="94">
        <f t="shared" si="15"/>
        <v>9.2772752548656161</v>
      </c>
      <c r="D47" s="94">
        <f t="shared" si="15"/>
        <v>9.086516007532957</v>
      </c>
      <c r="E47" s="94">
        <f t="shared" si="15"/>
        <v>9.3560525218841182</v>
      </c>
      <c r="F47" s="94">
        <f t="shared" si="15"/>
        <v>9.5808910891089116</v>
      </c>
      <c r="G47" s="94">
        <f t="shared" si="15"/>
        <v>9.9432041522491357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9.5001605504587143</v>
      </c>
      <c r="O47" s="108">
        <f t="shared" si="15"/>
        <v>9.5001605504587143</v>
      </c>
    </row>
    <row r="48" spans="1:15" s="58" customFormat="1" x14ac:dyDescent="0.2">
      <c r="A48" s="56" t="s">
        <v>98</v>
      </c>
      <c r="B48" s="94">
        <f>IF(B$6=0,"",B40/B$15)</f>
        <v>9.5283950617283946</v>
      </c>
      <c r="C48" s="94">
        <f t="shared" ref="B48:O51" si="16">IF(C$6=0,"",C40/C$15)</f>
        <v>9.6710658016682114</v>
      </c>
      <c r="D48" s="94">
        <f t="shared" si="16"/>
        <v>9.5070433145009421</v>
      </c>
      <c r="E48" s="94">
        <f t="shared" si="16"/>
        <v>9.7514255939974976</v>
      </c>
      <c r="F48" s="94">
        <f t="shared" si="16"/>
        <v>9.9892885955262187</v>
      </c>
      <c r="G48" s="94">
        <f t="shared" si="16"/>
        <v>10.335107266435985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9.9027099505998581</v>
      </c>
      <c r="O48" s="108">
        <f t="shared" si="16"/>
        <v>9.9027099505998599</v>
      </c>
    </row>
    <row r="49" spans="1:15" s="58" customFormat="1" x14ac:dyDescent="0.2">
      <c r="A49" s="56" t="s">
        <v>99</v>
      </c>
      <c r="B49" s="94">
        <f t="shared" si="16"/>
        <v>9.5283950617283946</v>
      </c>
      <c r="C49" s="94">
        <f t="shared" si="16"/>
        <v>9.6710658016682114</v>
      </c>
      <c r="D49" s="94">
        <f t="shared" si="16"/>
        <v>9.5070433145009421</v>
      </c>
      <c r="E49" s="94">
        <f t="shared" si="16"/>
        <v>9.7514255939974976</v>
      </c>
      <c r="F49" s="94">
        <f t="shared" si="16"/>
        <v>9.9892885955262187</v>
      </c>
      <c r="G49" s="94">
        <f t="shared" si="16"/>
        <v>10.335107266435985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9.9027099505998581</v>
      </c>
      <c r="O49" s="108">
        <f t="shared" si="16"/>
        <v>9.9027099505998599</v>
      </c>
    </row>
    <row r="50" spans="1:15" s="95" customFormat="1" x14ac:dyDescent="0.2">
      <c r="A50" s="56" t="s">
        <v>100</v>
      </c>
      <c r="B50" s="94">
        <f t="shared" si="16"/>
        <v>9.5283950617283946</v>
      </c>
      <c r="C50" s="94">
        <f t="shared" si="16"/>
        <v>9.6710658016682114</v>
      </c>
      <c r="D50" s="94">
        <f t="shared" si="16"/>
        <v>9.5070433145009421</v>
      </c>
      <c r="E50" s="94">
        <f t="shared" si="16"/>
        <v>9.7514255939974976</v>
      </c>
      <c r="F50" s="94">
        <f t="shared" si="16"/>
        <v>9.9892885955262187</v>
      </c>
      <c r="G50" s="94">
        <f t="shared" si="16"/>
        <v>10.335107266435985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9.9027099505998581</v>
      </c>
      <c r="O50" s="108">
        <f t="shared" si="16"/>
        <v>9.9027099505998599</v>
      </c>
    </row>
    <row r="51" spans="1:15" s="58" customFormat="1" x14ac:dyDescent="0.2">
      <c r="A51" s="96" t="s">
        <v>94</v>
      </c>
      <c r="B51" s="97">
        <f t="shared" si="16"/>
        <v>9.4650385802469117</v>
      </c>
      <c r="C51" s="97">
        <f t="shared" si="16"/>
        <v>9.6710658016682114</v>
      </c>
      <c r="D51" s="97">
        <f t="shared" si="16"/>
        <v>9.5070433145009421</v>
      </c>
      <c r="E51" s="97">
        <f t="shared" si="16"/>
        <v>9.7514255939974976</v>
      </c>
      <c r="F51" s="97">
        <f t="shared" si="16"/>
        <v>9.9892885955262187</v>
      </c>
      <c r="G51" s="97">
        <f t="shared" si="16"/>
        <v>10.335107266435985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9.8990883027522933</v>
      </c>
      <c r="O51" s="97">
        <f t="shared" si="16"/>
        <v>9.8990883027522951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90</v>
      </c>
      <c r="C6" s="125">
        <f>VLOOKUP($A$2,'[1]Taxicard Members'!$A$3:$C$35,3,FALSE)</f>
        <v>89</v>
      </c>
      <c r="D6" s="125">
        <f>VLOOKUP($A$2,'[3]Taxicard Members'!$A$3:$C$35,3,FALSE)</f>
        <v>89</v>
      </c>
      <c r="E6" s="125">
        <f>VLOOKUP($A$2,'[4]Taxicard Members'!$A$3:$C$35,3,FALSE)</f>
        <v>89</v>
      </c>
      <c r="F6" s="125">
        <f>VLOOKUP($A$2,'[5]Taxicard Members'!$A$3:$C$35,3,FALSE)</f>
        <v>85</v>
      </c>
      <c r="G6" s="125">
        <f>VLOOKUP($A$2,'[6]Taxicard Members'!$A$3:$C$35,3,FALSE)</f>
        <v>85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527</v>
      </c>
      <c r="O6" s="48">
        <f>N6/$N$5</f>
        <v>87.833333333333329</v>
      </c>
    </row>
    <row r="7" spans="1:15" x14ac:dyDescent="0.2">
      <c r="A7" s="49" t="s">
        <v>68</v>
      </c>
      <c r="B7" s="50">
        <f>VLOOKUP($A$2,'[2]LMU Other'!$A$2:$Z$36,26,FALSE)</f>
        <v>4</v>
      </c>
      <c r="C7" s="50">
        <f>VLOOKUP($A$2,'[1]LMU Other'!$A$2:$Z$36,26,FALSE)</f>
        <v>5</v>
      </c>
      <c r="D7" s="50">
        <f>VLOOKUP($A$2,'[3]LMU Other'!$A$2:$Z$36,26,FALSE)</f>
        <v>8</v>
      </c>
      <c r="E7" s="50">
        <f>VLOOKUP($A$2,'[4]LMU Other'!$A$2:$Z$36,26,FALSE)</f>
        <v>14</v>
      </c>
      <c r="F7" s="50">
        <f>VLOOKUP($A$2,'[5]LMU Other'!$A$2:$Z$36,26,FALSE)</f>
        <v>14</v>
      </c>
      <c r="G7" s="50">
        <f>VLOOKUP($A$2,'[6]LMU Other'!$A$2:$Z$36,26,FALSE)</f>
        <v>15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60</v>
      </c>
      <c r="O7" s="48">
        <f>N7/$N$5</f>
        <v>10</v>
      </c>
    </row>
    <row r="8" spans="1:15" s="11" customFormat="1" x14ac:dyDescent="0.2">
      <c r="A8" s="49" t="s">
        <v>69</v>
      </c>
      <c r="B8" s="36">
        <f t="shared" ref="B8:M8" si="1">IF(B6=0,"",B7/B6)</f>
        <v>4.4444444444444446E-2</v>
      </c>
      <c r="C8" s="36">
        <f t="shared" si="1"/>
        <v>5.6179775280898875E-2</v>
      </c>
      <c r="D8" s="36">
        <f t="shared" si="1"/>
        <v>8.98876404494382E-2</v>
      </c>
      <c r="E8" s="36">
        <f t="shared" si="1"/>
        <v>0.15730337078651685</v>
      </c>
      <c r="F8" s="36">
        <f t="shared" si="1"/>
        <v>0.16470588235294117</v>
      </c>
      <c r="G8" s="36">
        <f t="shared" si="1"/>
        <v>0.17647058823529413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0.11385199240986717</v>
      </c>
      <c r="O8" s="37">
        <f>IF(O6="","",O7/O6)</f>
        <v>0.11385199240986718</v>
      </c>
    </row>
    <row r="9" spans="1:15" x14ac:dyDescent="0.2">
      <c r="A9" s="49" t="s">
        <v>70</v>
      </c>
      <c r="B9" s="51">
        <f t="shared" ref="B9:O9" si="2">IF(B6=0,"",B15/B6)</f>
        <v>0.1111111111111111</v>
      </c>
      <c r="C9" s="51">
        <f t="shared" si="2"/>
        <v>0.21348314606741572</v>
      </c>
      <c r="D9" s="51">
        <f t="shared" si="2"/>
        <v>0.29213483146067415</v>
      </c>
      <c r="E9" s="51">
        <f t="shared" si="2"/>
        <v>0.8089887640449438</v>
      </c>
      <c r="F9" s="51">
        <f t="shared" si="2"/>
        <v>0.70588235294117652</v>
      </c>
      <c r="G9" s="51">
        <f t="shared" si="2"/>
        <v>0.90588235294117647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0.50094876660341559</v>
      </c>
      <c r="O9" s="52">
        <f t="shared" si="2"/>
        <v>0.50094876660341559</v>
      </c>
    </row>
    <row r="10" spans="1:15" x14ac:dyDescent="0.2">
      <c r="A10" s="49" t="s">
        <v>71</v>
      </c>
      <c r="B10" s="51">
        <f t="shared" ref="B10:O10" si="3">IF(B6=0,"",B15/B7)</f>
        <v>2.5</v>
      </c>
      <c r="C10" s="51">
        <f t="shared" si="3"/>
        <v>3.8</v>
      </c>
      <c r="D10" s="51">
        <f t="shared" si="3"/>
        <v>3.25</v>
      </c>
      <c r="E10" s="51">
        <f t="shared" si="3"/>
        <v>5.1428571428571432</v>
      </c>
      <c r="F10" s="51">
        <f t="shared" si="3"/>
        <v>4.2857142857142856</v>
      </c>
      <c r="G10" s="51">
        <f t="shared" si="3"/>
        <v>5.1333333333333337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4.4000000000000004</v>
      </c>
      <c r="O10" s="52">
        <f t="shared" si="3"/>
        <v>4.4000000000000004</v>
      </c>
    </row>
    <row r="11" spans="1:15" s="55" customFormat="1" x14ac:dyDescent="0.2">
      <c r="A11" s="29" t="s">
        <v>72</v>
      </c>
      <c r="B11" s="53">
        <f>VLOOKUP($A$2,'[2]LMU Other'!$A$2:$Z$36,25,FALSE)</f>
        <v>36.5</v>
      </c>
      <c r="C11" s="53">
        <f>VLOOKUP($A$2,'[1]LMU Other'!$A$2:$Z$36,25,FALSE)</f>
        <v>59.5</v>
      </c>
      <c r="D11" s="53">
        <f>VLOOKUP($A$2,'[3]LMU Other'!$A$2:$Z$36,25,FALSE)</f>
        <v>97.8</v>
      </c>
      <c r="E11" s="53">
        <f>VLOOKUP($A$2,'[4]LMU Other'!$A$2:$Z$36,25,FALSE)</f>
        <v>382.5</v>
      </c>
      <c r="F11" s="53">
        <f>VLOOKUP($A$2,'[5]LMU Other'!$A$2:$Z$36,25,FALSE)</f>
        <v>313.39999999999998</v>
      </c>
      <c r="G11" s="53">
        <f>VLOOKUP($A$2,'[6]LMU Other'!$A$2:$Z$36,25,FALSE)</f>
        <v>256.3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1146</v>
      </c>
      <c r="O11" s="81">
        <f>N11/$N$5</f>
        <v>191</v>
      </c>
    </row>
    <row r="12" spans="1:15" s="58" customFormat="1" x14ac:dyDescent="0.2">
      <c r="A12" s="56" t="s">
        <v>73</v>
      </c>
      <c r="B12" s="57">
        <f t="shared" ref="B12:O12" si="4">IF(B6=0,"",B11/B15)</f>
        <v>3.65</v>
      </c>
      <c r="C12" s="57">
        <f t="shared" si="4"/>
        <v>3.1315789473684212</v>
      </c>
      <c r="D12" s="57">
        <f t="shared" si="4"/>
        <v>3.7615384615384615</v>
      </c>
      <c r="E12" s="57">
        <f t="shared" si="4"/>
        <v>5.3125</v>
      </c>
      <c r="F12" s="57">
        <f t="shared" si="4"/>
        <v>5.2233333333333327</v>
      </c>
      <c r="G12" s="57">
        <f t="shared" si="4"/>
        <v>3.3285714285714287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4.3409090909090908</v>
      </c>
      <c r="O12" s="57">
        <f t="shared" si="4"/>
        <v>4.3409090909090908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10</v>
      </c>
      <c r="C15" s="47">
        <f>VLOOKUP($A$2,'[1]LC Invoice'!$A$2:$Q$34,4,FALSE)</f>
        <v>19</v>
      </c>
      <c r="D15" s="47">
        <f>VLOOKUP($A$2,'[3]LC Invoice'!$A$2:$S$34,4,FALSE)</f>
        <v>26</v>
      </c>
      <c r="E15" s="47">
        <f>VLOOKUP($A$2,'[4]LC Invoice'!$A$2:$P$34,4,FALSE)</f>
        <v>72</v>
      </c>
      <c r="F15" s="47">
        <f>VLOOKUP($A$2,'[5]LC Invoice'!$A$2:$P$34,4,FALSE)</f>
        <v>60</v>
      </c>
      <c r="G15" s="47">
        <f>VLOOKUP($A$2,'[6]LC Invoice'!$A$2:$P$34,4,FALSE)</f>
        <v>77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264</v>
      </c>
      <c r="O15" s="48">
        <f>N15/$N$5</f>
        <v>44</v>
      </c>
    </row>
    <row r="16" spans="1:15" s="66" customFormat="1" x14ac:dyDescent="0.2">
      <c r="A16" s="64" t="s">
        <v>76</v>
      </c>
      <c r="B16" s="65">
        <f>VLOOKUP($A$2,'[2]Wheelchair Trips'!$A$2:$E$34,3,FALSE)</f>
        <v>8</v>
      </c>
      <c r="C16" s="65">
        <f>VLOOKUP($A$2,'[1]Wheelchair Trips'!$A$2:$E$34,3,FALSE)</f>
        <v>6</v>
      </c>
      <c r="D16" s="65">
        <f>VLOOKUP($A$2,'[3]Wheelchair Trips'!$A$2:$E$34,3,FALSE)</f>
        <v>15</v>
      </c>
      <c r="E16" s="65">
        <f>VLOOKUP($A$2,'[4]Wheelchair Trips'!$A$2:$E$34,3,FALSE)</f>
        <v>21</v>
      </c>
      <c r="F16" s="65">
        <f>VLOOKUP($A$2,'[5]Wheelchair Trips'!$A$2:$E$34,3,FALSE)</f>
        <v>20</v>
      </c>
      <c r="G16" s="65">
        <f>VLOOKUP($A$2,'[6]Wheelchair Trips'!$A$2:$E$34,3,FALSE)</f>
        <v>32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102</v>
      </c>
      <c r="O16" s="48">
        <f>N16/$N$5</f>
        <v>17</v>
      </c>
    </row>
    <row r="17" spans="1:15" s="11" customFormat="1" x14ac:dyDescent="0.2">
      <c r="A17" s="49" t="s">
        <v>77</v>
      </c>
      <c r="B17" s="67">
        <f t="shared" ref="B17:O17" si="5">IF(B6=0,"",B16/B15)</f>
        <v>0.8</v>
      </c>
      <c r="C17" s="67">
        <f t="shared" si="5"/>
        <v>0.31578947368421051</v>
      </c>
      <c r="D17" s="67">
        <f t="shared" si="5"/>
        <v>0.57692307692307687</v>
      </c>
      <c r="E17" s="67">
        <f t="shared" si="5"/>
        <v>0.29166666666666669</v>
      </c>
      <c r="F17" s="67">
        <f t="shared" si="5"/>
        <v>0.33333333333333331</v>
      </c>
      <c r="G17" s="67">
        <f t="shared" si="5"/>
        <v>0.41558441558441561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0.38636363636363635</v>
      </c>
      <c r="O17" s="68">
        <f t="shared" si="5"/>
        <v>0.38636363636363635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0</v>
      </c>
      <c r="C21" s="73">
        <f>VLOOKUP($A$2,'[1]LC Invoice'!$A$2:$Q$34,7,FALSE)</f>
        <v>1</v>
      </c>
      <c r="D21" s="73">
        <f>VLOOKUP($A$2,'[3]LC Invoice'!$A$2:$S$34,7,FALSE)</f>
        <v>2</v>
      </c>
      <c r="E21" s="73">
        <f>VLOOKUP($A$2,'[4]LC Invoice'!$A$2:$P$34,7,FALSE)</f>
        <v>3</v>
      </c>
      <c r="F21" s="73">
        <f>VLOOKUP($A$2,'[5]LC Invoice'!$A$2:$P$34,7,FALSE)</f>
        <v>0</v>
      </c>
      <c r="G21" s="73">
        <f>VLOOKUP($A$2,'[6]LC Invoice'!$A$2:$P$34,7,FALSE)</f>
        <v>3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9</v>
      </c>
      <c r="O21" s="70">
        <f>N21/$N$5</f>
        <v>1.5</v>
      </c>
    </row>
    <row r="22" spans="1:15" s="75" customFormat="1" x14ac:dyDescent="0.2">
      <c r="A22" s="29" t="s">
        <v>81</v>
      </c>
      <c r="B22" s="74">
        <f>VLOOKUP($A$2,'[2]LC Invoice'!$A$2:$P$35,8,FALSE)</f>
        <v>0</v>
      </c>
      <c r="C22" s="74">
        <f>VLOOKUP($A$2,'[1]LC Invoice'!$A$2:$Q$35,8,FALSE)</f>
        <v>4.5</v>
      </c>
      <c r="D22" s="74">
        <f>VLOOKUP($A$2,'[3]LC Invoice'!$A$2:$S$35,8,FALSE)</f>
        <v>0</v>
      </c>
      <c r="E22" s="74">
        <f>VLOOKUP($A$2,'[4]LC Invoice'!$A$2:$P$35,8,FALSE)</f>
        <v>18</v>
      </c>
      <c r="F22" s="74">
        <f>VLOOKUP($A$2,'[5]LC Invoice'!$A$2:$P$35,8,FALSE)</f>
        <v>0</v>
      </c>
      <c r="G22" s="74">
        <f>VLOOKUP($A$2,'[6]LC Invoice'!$A$2:$P$35,8,FALSE)</f>
        <v>7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29.5</v>
      </c>
      <c r="O22" s="54">
        <f>N22/$N$5</f>
        <v>4.916666666666667</v>
      </c>
    </row>
    <row r="23" spans="1:15" x14ac:dyDescent="0.2">
      <c r="A23" s="49" t="s">
        <v>82</v>
      </c>
      <c r="B23" s="67">
        <f t="shared" ref="B23:O23" si="6">IF(B6=0,"",B21/B15)</f>
        <v>0</v>
      </c>
      <c r="C23" s="67">
        <f t="shared" si="6"/>
        <v>5.2631578947368418E-2</v>
      </c>
      <c r="D23" s="67">
        <f t="shared" si="6"/>
        <v>7.6923076923076927E-2</v>
      </c>
      <c r="E23" s="67">
        <f t="shared" si="6"/>
        <v>4.1666666666666664E-2</v>
      </c>
      <c r="F23" s="67">
        <f t="shared" si="6"/>
        <v>0</v>
      </c>
      <c r="G23" s="67">
        <f t="shared" si="6"/>
        <v>3.896103896103896E-2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3.4090909090909088E-2</v>
      </c>
      <c r="O23" s="68">
        <f t="shared" si="6"/>
        <v>3.4090909090909088E-2</v>
      </c>
    </row>
    <row r="24" spans="1:15" x14ac:dyDescent="0.2">
      <c r="A24" s="152" t="s">
        <v>190</v>
      </c>
      <c r="B24" s="125">
        <f>VLOOKUP($A$2,'[2]LC Invoice'!$A$2:$S$34,18,FALSE)</f>
        <v>0</v>
      </c>
      <c r="C24" s="125">
        <f>VLOOKUP($A$2,'[1]LC Invoice'!$A$2:$T$34,18,FALSE)</f>
        <v>4</v>
      </c>
      <c r="D24" s="125">
        <f>VLOOKUP($A$2,'[3]LC Invoice'!$A$2:$V$34,18,FALSE)</f>
        <v>15.519230769230772</v>
      </c>
      <c r="E24" s="125">
        <f>VLOOKUP($A$2,'[4]LC Invoice'!$A$2:$S$34,18,FALSE)</f>
        <v>17.693888888888889</v>
      </c>
      <c r="F24" s="125">
        <f>VLOOKUP($A$2,'[5]LC Invoice'!$A$2:$S$34,18,FALSE)</f>
        <v>16.124666666666666</v>
      </c>
      <c r="G24" s="125">
        <f>VLOOKUP($A$2,'[6]LC Invoice'!$A$2:$S$34,18,FALSE)</f>
        <v>13.613506493506494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66.951292818292828</v>
      </c>
      <c r="O24" s="154">
        <f>N24/COUNTIF(B24:M24,"&lt;&gt;0")</f>
        <v>13.390258563658566</v>
      </c>
    </row>
    <row r="25" spans="1:15" x14ac:dyDescent="0.2">
      <c r="A25" s="152" t="s">
        <v>191</v>
      </c>
      <c r="B25" s="125">
        <f>VLOOKUP($A$2,'[2]LC Invoice'!$A$2:$S$34,19,FALSE)</f>
        <v>0</v>
      </c>
      <c r="C25" s="125">
        <f>VLOOKUP($A$2,'[1]LC Invoice'!$A$2:$T$34,19,FALSE)</f>
        <v>0</v>
      </c>
      <c r="D25" s="125">
        <f>VLOOKUP($A$2,'[3]LC Invoice'!$A$2:$V$34,19,FALSE)</f>
        <v>1.4</v>
      </c>
      <c r="E25" s="125">
        <f>VLOOKUP($A$2,'[4]LC Invoice'!$A$2:$S$34,19,FALSE)</f>
        <v>0</v>
      </c>
      <c r="F25" s="125">
        <f>VLOOKUP($A$2,'[5]LC Invoice'!$A$2:$S$34,19,FALSE)</f>
        <v>2.0999999999999996</v>
      </c>
      <c r="G25" s="125">
        <f>VLOOKUP($A$2,'[6]LC Invoice'!$A$2:$S$34,19,FALSE)</f>
        <v>0.7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4.1999999999999993</v>
      </c>
      <c r="O25" s="155">
        <f>N25/COUNTIF(B25:M25,"&lt;&gt;0")</f>
        <v>1.3999999999999997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96.64</v>
      </c>
      <c r="C28" s="80">
        <f>VLOOKUP($A$2,'[1]LMU Other'!$A$2:$Z$36,24,FALSE)</f>
        <v>162.80000000000001</v>
      </c>
      <c r="D28" s="80">
        <f>VLOOKUP($A$2,'[3]LMU Other'!$A$2:$Z$36,24,FALSE)</f>
        <v>293.10000000000002</v>
      </c>
      <c r="E28" s="80">
        <f>VLOOKUP($A$2,'[4]LMU Other'!$A$2:$Z$36,24,FALSE)</f>
        <v>876.76</v>
      </c>
      <c r="F28" s="80">
        <f>VLOOKUP($A$2,'[5]LMU Other'!$A$2:$Z$36,24,FALSE)</f>
        <v>639.38</v>
      </c>
      <c r="G28" s="80">
        <f>VLOOKUP($A$2,'[6]LMU Other'!$A$2:$Z$36,24,FALSE)</f>
        <v>766.74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2835.42</v>
      </c>
      <c r="O28" s="54">
        <f>N28/$N$5</f>
        <v>472.57</v>
      </c>
    </row>
    <row r="29" spans="1:15" s="75" customFormat="1" x14ac:dyDescent="0.2">
      <c r="A29" s="29" t="s">
        <v>85</v>
      </c>
      <c r="B29" s="80">
        <f>VLOOKUP($A$2,'[2]LC Invoice'!$A$2:$P$34,9,FALSE)</f>
        <v>6.3</v>
      </c>
      <c r="C29" s="80">
        <f>VLOOKUP($A$2,'[1]LC Invoice'!$A$2:$Q$34,9,FALSE)</f>
        <v>6.3</v>
      </c>
      <c r="D29" s="80">
        <f>VLOOKUP($A$2,'[3]LC Invoice'!$A$2:$S$34,9,FALSE)</f>
        <v>12.6</v>
      </c>
      <c r="E29" s="80">
        <f>VLOOKUP($A$2,'[4]LC Invoice'!$A$2:$P$34,9,FALSE)</f>
        <v>14.7</v>
      </c>
      <c r="F29" s="80">
        <f>VLOOKUP($A$2,'[5]LC Invoice'!$A$2:$P$34,9,FALSE)</f>
        <v>14.7</v>
      </c>
      <c r="G29" s="80">
        <f>VLOOKUP($A$2,'[6]LC Invoice'!$A$2:$P$34,9,FALSE)</f>
        <v>25.2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79.8</v>
      </c>
      <c r="O29" s="81">
        <f>N29/$N$5</f>
        <v>13.299999999999999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133.13999999999999</v>
      </c>
      <c r="C39" s="94">
        <f t="shared" ref="C39:I39" si="9">C11+C28</f>
        <v>222.3</v>
      </c>
      <c r="D39" s="94">
        <f t="shared" si="9"/>
        <v>390.90000000000003</v>
      </c>
      <c r="E39" s="94">
        <f t="shared" si="9"/>
        <v>1259.26</v>
      </c>
      <c r="F39" s="94">
        <f t="shared" si="9"/>
        <v>952.78</v>
      </c>
      <c r="G39" s="94">
        <f t="shared" si="9"/>
        <v>1023.04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3981.42</v>
      </c>
      <c r="O39" s="110">
        <f>N39/$N$5</f>
        <v>663.57</v>
      </c>
    </row>
    <row r="40" spans="1:15" s="58" customFormat="1" x14ac:dyDescent="0.2">
      <c r="A40" s="56" t="s">
        <v>91</v>
      </c>
      <c r="B40" s="94">
        <f>B28+B29</f>
        <v>102.94</v>
      </c>
      <c r="C40" s="94">
        <f t="shared" ref="C40:M40" si="10">C28+C29</f>
        <v>169.10000000000002</v>
      </c>
      <c r="D40" s="94">
        <f t="shared" si="10"/>
        <v>305.70000000000005</v>
      </c>
      <c r="E40" s="94">
        <f t="shared" si="10"/>
        <v>891.46</v>
      </c>
      <c r="F40" s="94">
        <f t="shared" si="10"/>
        <v>654.08000000000004</v>
      </c>
      <c r="G40" s="94">
        <f t="shared" si="10"/>
        <v>791.94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2915.2200000000003</v>
      </c>
      <c r="O40" s="110">
        <f>N40/$N$5</f>
        <v>485.87000000000006</v>
      </c>
    </row>
    <row r="41" spans="1:15" s="58" customFormat="1" x14ac:dyDescent="0.2">
      <c r="A41" s="56" t="s">
        <v>92</v>
      </c>
      <c r="B41" s="94">
        <f t="shared" ref="B41:M41" si="11">SUM(B28:B31)</f>
        <v>102.94</v>
      </c>
      <c r="C41" s="94">
        <f t="shared" si="11"/>
        <v>169.10000000000002</v>
      </c>
      <c r="D41" s="94">
        <f t="shared" si="11"/>
        <v>305.70000000000005</v>
      </c>
      <c r="E41" s="94">
        <f t="shared" si="11"/>
        <v>891.46</v>
      </c>
      <c r="F41" s="94">
        <f t="shared" si="11"/>
        <v>654.08000000000004</v>
      </c>
      <c r="G41" s="94">
        <f t="shared" si="11"/>
        <v>791.94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2915.2200000000003</v>
      </c>
      <c r="O41" s="110">
        <f>N41/$N$5</f>
        <v>485.87000000000006</v>
      </c>
    </row>
    <row r="42" spans="1:15" s="95" customFormat="1" x14ac:dyDescent="0.2">
      <c r="A42" s="56" t="s">
        <v>93</v>
      </c>
      <c r="B42" s="94">
        <f t="shared" ref="B42:I42" si="12">SUM(B28:B32)</f>
        <v>102.94</v>
      </c>
      <c r="C42" s="94">
        <f t="shared" si="12"/>
        <v>169.10000000000002</v>
      </c>
      <c r="D42" s="94">
        <f t="shared" si="12"/>
        <v>305.70000000000005</v>
      </c>
      <c r="E42" s="94">
        <f>SUM(E28:E32)</f>
        <v>891.46</v>
      </c>
      <c r="F42" s="94">
        <f t="shared" si="12"/>
        <v>654.08000000000004</v>
      </c>
      <c r="G42" s="94">
        <f t="shared" si="12"/>
        <v>791.94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2915.2200000000003</v>
      </c>
      <c r="O42" s="110">
        <f>N42/$N$5</f>
        <v>485.87000000000006</v>
      </c>
    </row>
    <row r="43" spans="1:15" s="58" customFormat="1" x14ac:dyDescent="0.2">
      <c r="A43" s="96" t="s">
        <v>94</v>
      </c>
      <c r="B43" s="97">
        <f t="shared" ref="B43:I43" si="13">B42-B36</f>
        <v>102.94</v>
      </c>
      <c r="C43" s="97">
        <f>C42-C36</f>
        <v>169.10000000000002</v>
      </c>
      <c r="D43" s="97">
        <f t="shared" si="13"/>
        <v>305.70000000000005</v>
      </c>
      <c r="E43" s="97">
        <f>E42-E36</f>
        <v>891.46</v>
      </c>
      <c r="F43" s="97">
        <f t="shared" si="13"/>
        <v>654.08000000000004</v>
      </c>
      <c r="G43" s="97">
        <f t="shared" si="13"/>
        <v>791.94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2915.2200000000003</v>
      </c>
      <c r="O43" s="111">
        <f>N43/$N$5</f>
        <v>485.87000000000006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13.313999999999998</v>
      </c>
      <c r="C46" s="94">
        <f t="shared" si="14"/>
        <v>11.700000000000001</v>
      </c>
      <c r="D46" s="94">
        <f t="shared" si="14"/>
        <v>15.034615384615385</v>
      </c>
      <c r="E46" s="94">
        <f t="shared" si="14"/>
        <v>17.489722222222223</v>
      </c>
      <c r="F46" s="94">
        <f t="shared" si="14"/>
        <v>15.879666666666667</v>
      </c>
      <c r="G46" s="94">
        <f t="shared" si="14"/>
        <v>13.286233766233766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15.081136363636364</v>
      </c>
      <c r="O46" s="108">
        <f t="shared" si="14"/>
        <v>15.081136363636364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9.6639999999999997</v>
      </c>
      <c r="C47" s="94">
        <f t="shared" si="15"/>
        <v>8.5684210526315798</v>
      </c>
      <c r="D47" s="94">
        <f t="shared" si="15"/>
        <v>11.273076923076925</v>
      </c>
      <c r="E47" s="94">
        <f t="shared" si="15"/>
        <v>12.177222222222222</v>
      </c>
      <c r="F47" s="94">
        <f t="shared" si="15"/>
        <v>10.656333333333333</v>
      </c>
      <c r="G47" s="94">
        <f t="shared" si="15"/>
        <v>9.9576623376623381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10.740227272727273</v>
      </c>
      <c r="O47" s="108">
        <f t="shared" si="15"/>
        <v>10.740227272727273</v>
      </c>
    </row>
    <row r="48" spans="1:15" s="58" customFormat="1" x14ac:dyDescent="0.2">
      <c r="A48" s="56" t="s">
        <v>98</v>
      </c>
      <c r="B48" s="94">
        <f>IF(B$6=0,"",B40/B$15)</f>
        <v>10.294</v>
      </c>
      <c r="C48" s="94">
        <f t="shared" ref="B48:O51" si="16">IF(C$6=0,"",C40/C$15)</f>
        <v>8.9</v>
      </c>
      <c r="D48" s="94">
        <f t="shared" si="16"/>
        <v>11.757692307692309</v>
      </c>
      <c r="E48" s="94">
        <f t="shared" si="16"/>
        <v>12.381388888888889</v>
      </c>
      <c r="F48" s="94">
        <f t="shared" si="16"/>
        <v>10.901333333333334</v>
      </c>
      <c r="G48" s="94">
        <f t="shared" si="16"/>
        <v>10.284935064935066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11.0425</v>
      </c>
      <c r="O48" s="108">
        <f t="shared" si="16"/>
        <v>11.042500000000002</v>
      </c>
    </row>
    <row r="49" spans="1:15" s="58" customFormat="1" x14ac:dyDescent="0.2">
      <c r="A49" s="56" t="s">
        <v>99</v>
      </c>
      <c r="B49" s="94">
        <f t="shared" si="16"/>
        <v>10.294</v>
      </c>
      <c r="C49" s="94">
        <f t="shared" si="16"/>
        <v>8.9</v>
      </c>
      <c r="D49" s="94">
        <f t="shared" si="16"/>
        <v>11.757692307692309</v>
      </c>
      <c r="E49" s="94">
        <f t="shared" si="16"/>
        <v>12.381388888888889</v>
      </c>
      <c r="F49" s="94">
        <f t="shared" si="16"/>
        <v>10.901333333333334</v>
      </c>
      <c r="G49" s="94">
        <f t="shared" si="16"/>
        <v>10.284935064935066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11.0425</v>
      </c>
      <c r="O49" s="108">
        <f t="shared" si="16"/>
        <v>11.042500000000002</v>
      </c>
    </row>
    <row r="50" spans="1:15" s="95" customFormat="1" x14ac:dyDescent="0.2">
      <c r="A50" s="56" t="s">
        <v>100</v>
      </c>
      <c r="B50" s="94">
        <f t="shared" si="16"/>
        <v>10.294</v>
      </c>
      <c r="C50" s="94">
        <f t="shared" si="16"/>
        <v>8.9</v>
      </c>
      <c r="D50" s="94">
        <f t="shared" si="16"/>
        <v>11.757692307692309</v>
      </c>
      <c r="E50" s="94">
        <f t="shared" si="16"/>
        <v>12.381388888888889</v>
      </c>
      <c r="F50" s="94">
        <f t="shared" si="16"/>
        <v>10.901333333333334</v>
      </c>
      <c r="G50" s="94">
        <f t="shared" si="16"/>
        <v>10.284935064935066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11.0425</v>
      </c>
      <c r="O50" s="108">
        <f t="shared" si="16"/>
        <v>11.042500000000002</v>
      </c>
    </row>
    <row r="51" spans="1:15" s="58" customFormat="1" x14ac:dyDescent="0.2">
      <c r="A51" s="96" t="s">
        <v>94</v>
      </c>
      <c r="B51" s="97">
        <f t="shared" si="16"/>
        <v>10.294</v>
      </c>
      <c r="C51" s="97">
        <f t="shared" si="16"/>
        <v>8.9</v>
      </c>
      <c r="D51" s="97">
        <f t="shared" si="16"/>
        <v>11.757692307692309</v>
      </c>
      <c r="E51" s="97">
        <f t="shared" si="16"/>
        <v>12.381388888888889</v>
      </c>
      <c r="F51" s="97">
        <f t="shared" si="16"/>
        <v>10.901333333333334</v>
      </c>
      <c r="G51" s="97">
        <f t="shared" si="16"/>
        <v>10.284935064935066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11.0425</v>
      </c>
      <c r="O51" s="97">
        <f t="shared" si="16"/>
        <v>11.042500000000002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81" orientation="landscape" r:id="rId1"/>
  <headerFooter alignWithMargins="0"/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1826</v>
      </c>
      <c r="C6" s="125">
        <f>VLOOKUP($A$2,'[1]Taxicard Members'!$A$3:$C$35,3,FALSE)</f>
        <v>1822</v>
      </c>
      <c r="D6" s="125">
        <f>VLOOKUP($A$2,'[3]Taxicard Members'!$A$3:$C$35,3,FALSE)</f>
        <v>1828</v>
      </c>
      <c r="E6" s="125">
        <f>VLOOKUP($A$2,'[4]Taxicard Members'!$A$3:$C$35,3,FALSE)</f>
        <v>1830</v>
      </c>
      <c r="F6" s="125">
        <f>VLOOKUP($A$2,'[5]Taxicard Members'!$A$3:$C$35,3,FALSE)</f>
        <v>1739</v>
      </c>
      <c r="G6" s="125">
        <f>VLOOKUP($A$2,'[6]Taxicard Members'!$A$3:$C$35,3,FALSE)</f>
        <v>1742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10787</v>
      </c>
      <c r="O6" s="48">
        <f>N6/$N$5</f>
        <v>1797.8333333333333</v>
      </c>
    </row>
    <row r="7" spans="1:15" x14ac:dyDescent="0.2">
      <c r="A7" s="49" t="s">
        <v>68</v>
      </c>
      <c r="B7" s="50">
        <f>VLOOKUP($A$2,'[2]LMU Other'!$A$2:$Z$36,26,FALSE)</f>
        <v>122</v>
      </c>
      <c r="C7" s="50">
        <f>VLOOKUP($A$2,'[1]LMU Other'!$A$2:$Z$36,26,FALSE)</f>
        <v>147</v>
      </c>
      <c r="D7" s="50">
        <f>VLOOKUP($A$2,'[3]LMU Other'!$A$2:$Z$36,26,FALSE)</f>
        <v>188</v>
      </c>
      <c r="E7" s="50">
        <f>VLOOKUP($A$2,'[4]LMU Other'!$A$2:$Z$36,26,FALSE)</f>
        <v>283</v>
      </c>
      <c r="F7" s="50">
        <f>VLOOKUP($A$2,'[5]LMU Other'!$A$2:$Z$36,26,FALSE)</f>
        <v>326</v>
      </c>
      <c r="G7" s="50">
        <f>VLOOKUP($A$2,'[6]LMU Other'!$A$2:$Z$36,26,FALSE)</f>
        <v>381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1447</v>
      </c>
      <c r="O7" s="48">
        <f>N7/$N$5</f>
        <v>241.16666666666666</v>
      </c>
    </row>
    <row r="8" spans="1:15" s="11" customFormat="1" x14ac:dyDescent="0.2">
      <c r="A8" s="49" t="s">
        <v>69</v>
      </c>
      <c r="B8" s="36">
        <f t="shared" ref="B8:M8" si="1">IF(B6=0,"",B7/B6)</f>
        <v>6.6812705366922229E-2</v>
      </c>
      <c r="C8" s="36">
        <f t="shared" si="1"/>
        <v>8.0680570801317228E-2</v>
      </c>
      <c r="D8" s="36">
        <f t="shared" si="1"/>
        <v>0.10284463894967177</v>
      </c>
      <c r="E8" s="36">
        <f t="shared" si="1"/>
        <v>0.15464480874316941</v>
      </c>
      <c r="F8" s="36">
        <f t="shared" si="1"/>
        <v>0.18746405980448533</v>
      </c>
      <c r="G8" s="36">
        <f t="shared" si="1"/>
        <v>0.21871412169919632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0.13414294984703809</v>
      </c>
      <c r="O8" s="37">
        <f>IF(O6="","",O7/O6)</f>
        <v>0.13414294984703809</v>
      </c>
    </row>
    <row r="9" spans="1:15" x14ac:dyDescent="0.2">
      <c r="A9" s="49" t="s">
        <v>70</v>
      </c>
      <c r="B9" s="51">
        <f t="shared" ref="B9:O9" si="2">IF(B6=0,"",B15/B6)</f>
        <v>0.21686746987951808</v>
      </c>
      <c r="C9" s="51">
        <f t="shared" si="2"/>
        <v>0.25740944017563117</v>
      </c>
      <c r="D9" s="51">
        <f t="shared" si="2"/>
        <v>0.37800875273522977</v>
      </c>
      <c r="E9" s="51">
        <f t="shared" si="2"/>
        <v>0.70819672131147537</v>
      </c>
      <c r="F9" s="51">
        <f t="shared" si="2"/>
        <v>0.88614146060954568</v>
      </c>
      <c r="G9" s="51">
        <f t="shared" si="2"/>
        <v>0.9799081515499426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0.56549550384722347</v>
      </c>
      <c r="O9" s="52">
        <f t="shared" si="2"/>
        <v>0.56549550384722347</v>
      </c>
    </row>
    <row r="10" spans="1:15" x14ac:dyDescent="0.2">
      <c r="A10" s="49" t="s">
        <v>71</v>
      </c>
      <c r="B10" s="51">
        <f t="shared" ref="B10:O10" si="3">IF(B6=0,"",B15/B7)</f>
        <v>3.2459016393442623</v>
      </c>
      <c r="C10" s="51">
        <f t="shared" si="3"/>
        <v>3.1904761904761907</v>
      </c>
      <c r="D10" s="51">
        <f t="shared" si="3"/>
        <v>3.6755319148936172</v>
      </c>
      <c r="E10" s="51">
        <f t="shared" si="3"/>
        <v>4.5795053003533566</v>
      </c>
      <c r="F10" s="51">
        <f t="shared" si="3"/>
        <v>4.7269938650306749</v>
      </c>
      <c r="G10" s="51">
        <f t="shared" si="3"/>
        <v>4.4803149606299213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4.2156185210780928</v>
      </c>
      <c r="O10" s="52">
        <f t="shared" si="3"/>
        <v>4.2156185210780928</v>
      </c>
    </row>
    <row r="11" spans="1:15" s="55" customFormat="1" x14ac:dyDescent="0.2">
      <c r="A11" s="29" t="s">
        <v>72</v>
      </c>
      <c r="B11" s="53">
        <f>VLOOKUP($A$2,'[2]LMU Other'!$A$2:$Z$36,25,FALSE)</f>
        <v>1441.8</v>
      </c>
      <c r="C11" s="53">
        <f>VLOOKUP($A$2,'[1]LMU Other'!$A$2:$Z$36,25,FALSE)</f>
        <v>1565</v>
      </c>
      <c r="D11" s="53">
        <f>VLOOKUP($A$2,'[3]LMU Other'!$A$2:$Z$36,25,FALSE)</f>
        <v>2319.1999999999998</v>
      </c>
      <c r="E11" s="53">
        <f>VLOOKUP($A$2,'[4]LMU Other'!$A$2:$Z$36,25,FALSE)</f>
        <v>4429.3999999999996</v>
      </c>
      <c r="F11" s="53">
        <f>VLOOKUP($A$2,'[5]LMU Other'!$A$2:$Z$36,25,FALSE)</f>
        <v>5639.6</v>
      </c>
      <c r="G11" s="53">
        <f>VLOOKUP($A$2,'[6]LMU Other'!$A$2:$Z$36,25,FALSE)</f>
        <v>6341.1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21736.1</v>
      </c>
      <c r="O11" s="81">
        <f>N11/$N$5</f>
        <v>3622.6833333333329</v>
      </c>
    </row>
    <row r="12" spans="1:15" s="58" customFormat="1" x14ac:dyDescent="0.2">
      <c r="A12" s="56" t="s">
        <v>73</v>
      </c>
      <c r="B12" s="57">
        <f t="shared" ref="B12:O12" si="4">IF(B6=0,"",B11/B15)</f>
        <v>3.6409090909090907</v>
      </c>
      <c r="C12" s="57">
        <f t="shared" si="4"/>
        <v>3.3368869936034113</v>
      </c>
      <c r="D12" s="57">
        <f t="shared" si="4"/>
        <v>3.3562952243125901</v>
      </c>
      <c r="E12" s="57">
        <f t="shared" si="4"/>
        <v>3.4177469135802467</v>
      </c>
      <c r="F12" s="57">
        <f t="shared" si="4"/>
        <v>3.6597014925373137</v>
      </c>
      <c r="G12" s="57">
        <f t="shared" si="4"/>
        <v>3.7147627416520215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3.5632950819672127</v>
      </c>
      <c r="O12" s="57">
        <f t="shared" si="4"/>
        <v>3.5632950819672127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396</v>
      </c>
      <c r="C15" s="47">
        <f>VLOOKUP($A$2,'[1]LC Invoice'!$A$2:$Q$34,4,FALSE)</f>
        <v>469</v>
      </c>
      <c r="D15" s="47">
        <f>VLOOKUP($A$2,'[3]LC Invoice'!$A$2:$S$34,4,FALSE)</f>
        <v>691</v>
      </c>
      <c r="E15" s="47">
        <f>VLOOKUP($A$2,'[4]LC Invoice'!$A$2:$P$34,4,FALSE)</f>
        <v>1296</v>
      </c>
      <c r="F15" s="47">
        <f>VLOOKUP($A$2,'[5]LC Invoice'!$A$2:$P$34,4,FALSE)</f>
        <v>1541</v>
      </c>
      <c r="G15" s="47">
        <f>VLOOKUP($A$2,'[6]LC Invoice'!$A$2:$P$34,4,FALSE)</f>
        <v>1707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6100</v>
      </c>
      <c r="O15" s="48">
        <f>N15/$N$5</f>
        <v>1016.6666666666666</v>
      </c>
    </row>
    <row r="16" spans="1:15" s="66" customFormat="1" x14ac:dyDescent="0.2">
      <c r="A16" s="64" t="s">
        <v>76</v>
      </c>
      <c r="B16" s="65">
        <f>VLOOKUP($A$2,'[2]Wheelchair Trips'!$A$2:$E$34,3,FALSE)</f>
        <v>12</v>
      </c>
      <c r="C16" s="65">
        <f>VLOOKUP($A$2,'[1]Wheelchair Trips'!$A$2:$E$34,3,FALSE)</f>
        <v>24</v>
      </c>
      <c r="D16" s="65">
        <f>VLOOKUP($A$2,'[3]Wheelchair Trips'!$A$2:$E$34,3,FALSE)</f>
        <v>32</v>
      </c>
      <c r="E16" s="65">
        <f>VLOOKUP($A$2,'[4]Wheelchair Trips'!$A$2:$E$34,3,FALSE)</f>
        <v>116</v>
      </c>
      <c r="F16" s="65">
        <f>VLOOKUP($A$2,'[5]Wheelchair Trips'!$A$2:$E$34,3,FALSE)</f>
        <v>116</v>
      </c>
      <c r="G16" s="65">
        <f>VLOOKUP($A$2,'[6]Wheelchair Trips'!$A$2:$E$34,3,FALSE)</f>
        <v>155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455</v>
      </c>
      <c r="O16" s="48">
        <f>N16/$N$5</f>
        <v>75.833333333333329</v>
      </c>
    </row>
    <row r="17" spans="1:15" s="11" customFormat="1" x14ac:dyDescent="0.2">
      <c r="A17" s="49" t="s">
        <v>77</v>
      </c>
      <c r="B17" s="67">
        <f t="shared" ref="B17:O17" si="5">IF(B6=0,"",B16/B15)</f>
        <v>3.0303030303030304E-2</v>
      </c>
      <c r="C17" s="67">
        <f t="shared" si="5"/>
        <v>5.1172707889125799E-2</v>
      </c>
      <c r="D17" s="67">
        <f t="shared" si="5"/>
        <v>4.6309696092619389E-2</v>
      </c>
      <c r="E17" s="67">
        <f t="shared" si="5"/>
        <v>8.9506172839506168E-2</v>
      </c>
      <c r="F17" s="67">
        <f t="shared" si="5"/>
        <v>7.5275794938351723E-2</v>
      </c>
      <c r="G17" s="67">
        <f t="shared" si="5"/>
        <v>9.0802577621558286E-2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7.4590163934426232E-2</v>
      </c>
      <c r="O17" s="68">
        <f t="shared" si="5"/>
        <v>7.4590163934426232E-2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27</v>
      </c>
      <c r="D21" s="73">
        <f>VLOOKUP($A$2,'[3]LC Invoice'!$A$2:$S$34,7,FALSE)</f>
        <v>27</v>
      </c>
      <c r="E21" s="73">
        <f>VLOOKUP($A$2,'[4]LC Invoice'!$A$2:$P$34,7,FALSE)</f>
        <v>10</v>
      </c>
      <c r="F21" s="73">
        <f>VLOOKUP($A$2,'[5]LC Invoice'!$A$2:$P$34,7,FALSE)</f>
        <v>12</v>
      </c>
      <c r="G21" s="73">
        <f>VLOOKUP($A$2,'[6]LC Invoice'!$A$2:$P$34,7,FALSE)</f>
        <v>71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155</v>
      </c>
      <c r="O21" s="70">
        <f>N21/$N$5</f>
        <v>25.833333333333332</v>
      </c>
    </row>
    <row r="22" spans="1:15" s="75" customFormat="1" x14ac:dyDescent="0.2">
      <c r="A22" s="29" t="s">
        <v>81</v>
      </c>
      <c r="B22" s="74">
        <f>VLOOKUP($A$2,'[2]LC Invoice'!$A$2:$P$35,8,FALSE)</f>
        <v>36</v>
      </c>
      <c r="C22" s="74">
        <f>VLOOKUP($A$2,'[1]LC Invoice'!$A$2:$Q$35,8,FALSE)</f>
        <v>29.5</v>
      </c>
      <c r="D22" s="74">
        <f>VLOOKUP($A$2,'[3]LC Invoice'!$A$2:$S$35,8,FALSE)</f>
        <v>37</v>
      </c>
      <c r="E22" s="74">
        <f>VLOOKUP($A$2,'[4]LC Invoice'!$A$2:$P$35,8,FALSE)</f>
        <v>45</v>
      </c>
      <c r="F22" s="74">
        <f>VLOOKUP($A$2,'[5]LC Invoice'!$A$2:$P$35,8,FALSE)</f>
        <v>57.5</v>
      </c>
      <c r="G22" s="74">
        <f>VLOOKUP($A$2,'[6]LC Invoice'!$A$2:$P$35,8,FALSE)</f>
        <v>82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287</v>
      </c>
      <c r="O22" s="54">
        <f>N22/$N$5</f>
        <v>47.833333333333336</v>
      </c>
    </row>
    <row r="23" spans="1:15" x14ac:dyDescent="0.2">
      <c r="A23" s="49" t="s">
        <v>82</v>
      </c>
      <c r="B23" s="67">
        <f t="shared" ref="B23:O23" si="6">IF(B6=0,"",B21/B15)</f>
        <v>2.0202020202020204E-2</v>
      </c>
      <c r="C23" s="67">
        <f t="shared" si="6"/>
        <v>5.7569296375266525E-2</v>
      </c>
      <c r="D23" s="67">
        <f t="shared" si="6"/>
        <v>3.9073806078147609E-2</v>
      </c>
      <c r="E23" s="67">
        <f t="shared" si="6"/>
        <v>7.716049382716049E-3</v>
      </c>
      <c r="F23" s="67">
        <f t="shared" si="6"/>
        <v>7.7871512005191438E-3</v>
      </c>
      <c r="G23" s="67">
        <f t="shared" si="6"/>
        <v>4.1593438781487989E-2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2.540983606557377E-2</v>
      </c>
      <c r="O23" s="68">
        <f t="shared" si="6"/>
        <v>2.540983606557377E-2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84</v>
      </c>
      <c r="D24" s="125">
        <f>VLOOKUP($A$2,'[3]LC Invoice'!$A$2:$V$34,18,FALSE)</f>
        <v>12.756121562952243</v>
      </c>
      <c r="E24" s="125">
        <f>VLOOKUP($A$2,'[4]LC Invoice'!$A$2:$S$34,18,FALSE)</f>
        <v>12.598688271604939</v>
      </c>
      <c r="F24" s="125">
        <f>VLOOKUP($A$2,'[5]LC Invoice'!$A$2:$S$34,18,FALSE)</f>
        <v>13.583523685918234</v>
      </c>
      <c r="G24" s="125">
        <f>VLOOKUP($A$2,'[6]LC Invoice'!$A$2:$S$34,18,FALSE)</f>
        <v>13.586783831282952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174.52511735175838</v>
      </c>
      <c r="O24" s="154">
        <f>N24/COUNTIF(B24:M24,"&lt;&gt;0")</f>
        <v>29.087519558626397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21</v>
      </c>
      <c r="D25" s="125">
        <f>VLOOKUP($A$2,'[3]LC Invoice'!$A$2:$V$34,19,FALSE)</f>
        <v>6.3000000000000007</v>
      </c>
      <c r="E25" s="125">
        <f>VLOOKUP($A$2,'[4]LC Invoice'!$A$2:$S$34,19,FALSE)</f>
        <v>18.199999999999992</v>
      </c>
      <c r="F25" s="125">
        <f>VLOOKUP($A$2,'[5]LC Invoice'!$A$2:$S$34,19,FALSE)</f>
        <v>25.899999999999984</v>
      </c>
      <c r="G25" s="125">
        <f>VLOOKUP($A$2,'[6]LC Invoice'!$A$2:$S$34,19,FALSE)</f>
        <v>25.199999999999985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115.49999999999994</v>
      </c>
      <c r="O25" s="155">
        <f>N25/COUNTIF(B25:M25,"&lt;&gt;0")</f>
        <v>19.249999999999989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3735.08</v>
      </c>
      <c r="C28" s="80">
        <f>VLOOKUP($A$2,'[1]LMU Other'!$A$2:$Z$36,24,FALSE)</f>
        <v>4287.38</v>
      </c>
      <c r="D28" s="80">
        <f>VLOOKUP($A$2,'[3]LMU Other'!$A$2:$Z$36,24,FALSE)</f>
        <v>6218.08</v>
      </c>
      <c r="E28" s="80">
        <f>VLOOKUP($A$2,'[4]LMU Other'!$A$2:$Z$36,24,FALSE)</f>
        <v>11342.7</v>
      </c>
      <c r="F28" s="80">
        <f>VLOOKUP($A$2,'[5]LMU Other'!$A$2:$Z$36,24,FALSE)</f>
        <v>14589.81</v>
      </c>
      <c r="G28" s="80">
        <f>VLOOKUP($A$2,'[6]LMU Other'!$A$2:$Z$36,24,FALSE)</f>
        <v>16113.04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56286.090000000004</v>
      </c>
      <c r="O28" s="54">
        <f>N28/$N$5</f>
        <v>9381.0150000000012</v>
      </c>
    </row>
    <row r="29" spans="1:15" s="75" customFormat="1" x14ac:dyDescent="0.2">
      <c r="A29" s="29" t="s">
        <v>85</v>
      </c>
      <c r="B29" s="80">
        <f>VLOOKUP($A$2,'[2]LC Invoice'!$A$2:$P$34,9,FALSE)</f>
        <v>160.30000000000001</v>
      </c>
      <c r="C29" s="80">
        <f>VLOOKUP($A$2,'[1]LC Invoice'!$A$2:$Q$34,9,FALSE)</f>
        <v>174.3</v>
      </c>
      <c r="D29" s="80">
        <f>VLOOKUP($A$2,'[3]LC Invoice'!$A$2:$S$34,9,FALSE)</f>
        <v>277.2</v>
      </c>
      <c r="E29" s="80">
        <f>VLOOKUP($A$2,'[4]LC Invoice'!$A$2:$P$34,9,FALSE)</f>
        <v>555.79999999999995</v>
      </c>
      <c r="F29" s="80">
        <f>VLOOKUP($A$2,'[5]LC Invoice'!$A$2:$P$34,9,FALSE)</f>
        <v>702.8</v>
      </c>
      <c r="G29" s="80">
        <f>VLOOKUP($A$2,'[6]LC Invoice'!$A$2:$P$34,9,FALSE)</f>
        <v>738.5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2608.8999999999996</v>
      </c>
      <c r="O29" s="81">
        <f>N29/$N$5</f>
        <v>434.81666666666661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5176.88</v>
      </c>
      <c r="C39" s="94">
        <f t="shared" ref="C39:I39" si="9">C11+C28</f>
        <v>5852.38</v>
      </c>
      <c r="D39" s="94">
        <f t="shared" si="9"/>
        <v>8537.2799999999988</v>
      </c>
      <c r="E39" s="94">
        <f t="shared" si="9"/>
        <v>15772.1</v>
      </c>
      <c r="F39" s="94">
        <f t="shared" si="9"/>
        <v>20229.41</v>
      </c>
      <c r="G39" s="94">
        <f t="shared" si="9"/>
        <v>22454.14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78022.19</v>
      </c>
      <c r="O39" s="110">
        <f>N39/$N$5</f>
        <v>13003.698333333334</v>
      </c>
    </row>
    <row r="40" spans="1:15" s="58" customFormat="1" x14ac:dyDescent="0.2">
      <c r="A40" s="56" t="s">
        <v>91</v>
      </c>
      <c r="B40" s="94">
        <f>B28+B29</f>
        <v>3895.38</v>
      </c>
      <c r="C40" s="94">
        <f t="shared" ref="C40:M40" si="10">C28+C29</f>
        <v>4461.68</v>
      </c>
      <c r="D40" s="94">
        <f t="shared" si="10"/>
        <v>6495.28</v>
      </c>
      <c r="E40" s="94">
        <f t="shared" si="10"/>
        <v>11898.5</v>
      </c>
      <c r="F40" s="94">
        <f t="shared" si="10"/>
        <v>15292.609999999999</v>
      </c>
      <c r="G40" s="94">
        <f t="shared" si="10"/>
        <v>16851.54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58894.99</v>
      </c>
      <c r="O40" s="110">
        <f>N40/$N$5</f>
        <v>9815.8316666666669</v>
      </c>
    </row>
    <row r="41" spans="1:15" s="58" customFormat="1" x14ac:dyDescent="0.2">
      <c r="A41" s="56" t="s">
        <v>92</v>
      </c>
      <c r="B41" s="94">
        <f t="shared" ref="B41:M41" si="11">SUM(B28:B31)</f>
        <v>3895.38</v>
      </c>
      <c r="C41" s="94">
        <f t="shared" si="11"/>
        <v>4461.68</v>
      </c>
      <c r="D41" s="94">
        <f t="shared" si="11"/>
        <v>6495.28</v>
      </c>
      <c r="E41" s="94">
        <f t="shared" si="11"/>
        <v>11898.5</v>
      </c>
      <c r="F41" s="94">
        <f t="shared" si="11"/>
        <v>15292.609999999999</v>
      </c>
      <c r="G41" s="94">
        <f t="shared" si="11"/>
        <v>16851.54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58894.99</v>
      </c>
      <c r="O41" s="110">
        <f>N41/$N$5</f>
        <v>9815.8316666666669</v>
      </c>
    </row>
    <row r="42" spans="1:15" s="95" customFormat="1" x14ac:dyDescent="0.2">
      <c r="A42" s="56" t="s">
        <v>93</v>
      </c>
      <c r="B42" s="94">
        <f t="shared" ref="B42:I42" si="12">SUM(B28:B32)</f>
        <v>3895.38</v>
      </c>
      <c r="C42" s="94">
        <f t="shared" si="12"/>
        <v>4461.68</v>
      </c>
      <c r="D42" s="94">
        <f t="shared" si="12"/>
        <v>6495.28</v>
      </c>
      <c r="E42" s="94">
        <f>SUM(E28:E32)</f>
        <v>11898.5</v>
      </c>
      <c r="F42" s="94">
        <f t="shared" si="12"/>
        <v>15292.609999999999</v>
      </c>
      <c r="G42" s="94">
        <f t="shared" si="12"/>
        <v>16851.54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58894.99</v>
      </c>
      <c r="O42" s="110">
        <f>N42/$N$5</f>
        <v>9815.8316666666669</v>
      </c>
    </row>
    <row r="43" spans="1:15" s="58" customFormat="1" x14ac:dyDescent="0.2">
      <c r="A43" s="96" t="s">
        <v>94</v>
      </c>
      <c r="B43" s="97">
        <f t="shared" ref="B43:I43" si="13">B42-B36</f>
        <v>3895.38</v>
      </c>
      <c r="C43" s="97">
        <f>C42-C36</f>
        <v>4461.68</v>
      </c>
      <c r="D43" s="97">
        <f t="shared" si="13"/>
        <v>6495.28</v>
      </c>
      <c r="E43" s="97">
        <f>E42-E36</f>
        <v>11898.5</v>
      </c>
      <c r="F43" s="97">
        <f t="shared" si="13"/>
        <v>15292.609999999999</v>
      </c>
      <c r="G43" s="97">
        <f t="shared" si="13"/>
        <v>16851.54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58894.99</v>
      </c>
      <c r="O43" s="111">
        <f>N43/$N$5</f>
        <v>9815.8316666666669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13.072929292929294</v>
      </c>
      <c r="C46" s="94">
        <f t="shared" si="14"/>
        <v>12.478422174840086</v>
      </c>
      <c r="D46" s="94">
        <f t="shared" si="14"/>
        <v>12.354963820549926</v>
      </c>
      <c r="E46" s="94">
        <f t="shared" si="14"/>
        <v>12.16983024691358</v>
      </c>
      <c r="F46" s="94">
        <f t="shared" si="14"/>
        <v>13.127456197274498</v>
      </c>
      <c r="G46" s="94">
        <f t="shared" si="14"/>
        <v>13.154153485647335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12.790522950819673</v>
      </c>
      <c r="O46" s="108">
        <f t="shared" si="14"/>
        <v>12.790522950819673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9.4320202020202011</v>
      </c>
      <c r="C47" s="94">
        <f t="shared" si="15"/>
        <v>9.1415351812366747</v>
      </c>
      <c r="D47" s="94">
        <f t="shared" si="15"/>
        <v>8.9986685962373372</v>
      </c>
      <c r="E47" s="94">
        <f t="shared" si="15"/>
        <v>8.7520833333333332</v>
      </c>
      <c r="F47" s="94">
        <f t="shared" si="15"/>
        <v>9.4677547047371835</v>
      </c>
      <c r="G47" s="94">
        <f t="shared" si="15"/>
        <v>9.4393907439953146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9.2272278688524594</v>
      </c>
      <c r="O47" s="108">
        <f t="shared" si="15"/>
        <v>9.2272278688524612</v>
      </c>
    </row>
    <row r="48" spans="1:15" s="58" customFormat="1" x14ac:dyDescent="0.2">
      <c r="A48" s="56" t="s">
        <v>98</v>
      </c>
      <c r="B48" s="94">
        <f>IF(B$6=0,"",B40/B$15)</f>
        <v>9.8368181818181828</v>
      </c>
      <c r="C48" s="94">
        <f t="shared" ref="B48:O51" si="16">IF(C$6=0,"",C40/C$15)</f>
        <v>9.5131769722814497</v>
      </c>
      <c r="D48" s="94">
        <f t="shared" si="16"/>
        <v>9.3998263386396523</v>
      </c>
      <c r="E48" s="94">
        <f t="shared" si="16"/>
        <v>9.1809413580246915</v>
      </c>
      <c r="F48" s="94">
        <f t="shared" si="16"/>
        <v>9.9238221933809214</v>
      </c>
      <c r="G48" s="94">
        <f t="shared" si="16"/>
        <v>9.8720210896309322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9.6549163934426225</v>
      </c>
      <c r="O48" s="108">
        <f t="shared" si="16"/>
        <v>9.6549163934426243</v>
      </c>
    </row>
    <row r="49" spans="1:15" s="58" customFormat="1" x14ac:dyDescent="0.2">
      <c r="A49" s="56" t="s">
        <v>99</v>
      </c>
      <c r="B49" s="94">
        <f t="shared" si="16"/>
        <v>9.8368181818181828</v>
      </c>
      <c r="C49" s="94">
        <f t="shared" si="16"/>
        <v>9.5131769722814497</v>
      </c>
      <c r="D49" s="94">
        <f t="shared" si="16"/>
        <v>9.3998263386396523</v>
      </c>
      <c r="E49" s="94">
        <f t="shared" si="16"/>
        <v>9.1809413580246915</v>
      </c>
      <c r="F49" s="94">
        <f t="shared" si="16"/>
        <v>9.9238221933809214</v>
      </c>
      <c r="G49" s="94">
        <f t="shared" si="16"/>
        <v>9.8720210896309322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9.6549163934426225</v>
      </c>
      <c r="O49" s="108">
        <f t="shared" si="16"/>
        <v>9.6549163934426243</v>
      </c>
    </row>
    <row r="50" spans="1:15" s="95" customFormat="1" x14ac:dyDescent="0.2">
      <c r="A50" s="56" t="s">
        <v>100</v>
      </c>
      <c r="B50" s="94">
        <f t="shared" si="16"/>
        <v>9.8368181818181828</v>
      </c>
      <c r="C50" s="94">
        <f t="shared" si="16"/>
        <v>9.5131769722814497</v>
      </c>
      <c r="D50" s="94">
        <f t="shared" si="16"/>
        <v>9.3998263386396523</v>
      </c>
      <c r="E50" s="94">
        <f t="shared" si="16"/>
        <v>9.1809413580246915</v>
      </c>
      <c r="F50" s="94">
        <f t="shared" si="16"/>
        <v>9.9238221933809214</v>
      </c>
      <c r="G50" s="94">
        <f t="shared" si="16"/>
        <v>9.8720210896309322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9.6549163934426225</v>
      </c>
      <c r="O50" s="108">
        <f t="shared" si="16"/>
        <v>9.6549163934426243</v>
      </c>
    </row>
    <row r="51" spans="1:15" s="58" customFormat="1" x14ac:dyDescent="0.2">
      <c r="A51" s="96" t="s">
        <v>94</v>
      </c>
      <c r="B51" s="97">
        <f t="shared" si="16"/>
        <v>9.8368181818181828</v>
      </c>
      <c r="C51" s="97">
        <f t="shared" si="16"/>
        <v>9.5131769722814497</v>
      </c>
      <c r="D51" s="97">
        <f t="shared" si="16"/>
        <v>9.3998263386396523</v>
      </c>
      <c r="E51" s="97">
        <f t="shared" si="16"/>
        <v>9.1809413580246915</v>
      </c>
      <c r="F51" s="97">
        <f t="shared" si="16"/>
        <v>9.9238221933809214</v>
      </c>
      <c r="G51" s="97">
        <f t="shared" si="16"/>
        <v>9.8720210896309322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9.6549163934426225</v>
      </c>
      <c r="O51" s="97">
        <f t="shared" si="16"/>
        <v>9.6549163934426243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  <ignoredErrors>
    <ignoredError sqref="P35:Q52 P26:Q32 P6:Q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ColWidth="12.7109375"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12.7109375" style="20"/>
  </cols>
  <sheetData>
    <row r="1" spans="1:15" s="40" customFormat="1" ht="30" x14ac:dyDescent="0.2">
      <c r="A1" s="99" t="s">
        <v>161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2159</v>
      </c>
      <c r="C6" s="125">
        <f>VLOOKUP($A$2,'[1]Taxicard Members'!$A$3:$C$35,3,FALSE)</f>
        <v>2147</v>
      </c>
      <c r="D6" s="125">
        <f>VLOOKUP($A$2,'[3]Taxicard Members'!$A$3:$C$35,3,FALSE)</f>
        <v>2147</v>
      </c>
      <c r="E6" s="125">
        <f>VLOOKUP($A$2,'[4]Taxicard Members'!$A$3:$C$35,3,FALSE)</f>
        <v>2146</v>
      </c>
      <c r="F6" s="125">
        <f>VLOOKUP($A$2,'[5]Taxicard Members'!$A$3:$C$35,3,FALSE)</f>
        <v>2058</v>
      </c>
      <c r="G6" s="125">
        <f>VLOOKUP($A$2,'[6]Taxicard Members'!$A$3:$C$35,3,FALSE)</f>
        <v>2073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12730</v>
      </c>
      <c r="O6" s="48">
        <f>N6/$N$5</f>
        <v>2121.6666666666665</v>
      </c>
    </row>
    <row r="7" spans="1:15" x14ac:dyDescent="0.2">
      <c r="A7" s="101" t="s">
        <v>68</v>
      </c>
      <c r="B7" s="50">
        <f>VLOOKUP($A$2,'[2]LMU Other'!$A$2:$Z$36,26,FALSE)</f>
        <v>175</v>
      </c>
      <c r="C7" s="50">
        <f>VLOOKUP($A$2,'[1]LMU Other'!$A$2:$Z$36,26,FALSE)</f>
        <v>166</v>
      </c>
      <c r="D7" s="50">
        <f>VLOOKUP($A$2,'[3]LMU Other'!$A$2:$Z$36,26,FALSE)</f>
        <v>225</v>
      </c>
      <c r="E7" s="50">
        <f>VLOOKUP($A$2,'[4]LMU Other'!$A$2:$Z$36,26,FALSE)</f>
        <v>364</v>
      </c>
      <c r="F7" s="50">
        <f>VLOOKUP($A$2,'[5]LMU Other'!$A$2:$Z$36,26,FALSE)</f>
        <v>412</v>
      </c>
      <c r="G7" s="50">
        <f>VLOOKUP($A$2,'[6]LMU Other'!$A$2:$Z$36,26,FALSE)</f>
        <v>468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1810</v>
      </c>
      <c r="O7" s="48">
        <f>N7/$N$5</f>
        <v>301.66666666666669</v>
      </c>
    </row>
    <row r="8" spans="1:15" s="11" customFormat="1" x14ac:dyDescent="0.2">
      <c r="A8" s="49" t="s">
        <v>69</v>
      </c>
      <c r="B8" s="36">
        <f t="shared" ref="B8:M8" si="1">IF(B6=0,"",B7/B6)</f>
        <v>8.1056044465030105E-2</v>
      </c>
      <c r="C8" s="36">
        <f t="shared" si="1"/>
        <v>7.7317186772240337E-2</v>
      </c>
      <c r="D8" s="36">
        <f t="shared" si="1"/>
        <v>0.10479739170936191</v>
      </c>
      <c r="E8" s="36">
        <f t="shared" si="1"/>
        <v>0.16961789375582478</v>
      </c>
      <c r="F8" s="36">
        <f t="shared" si="1"/>
        <v>0.20019436345966959</v>
      </c>
      <c r="G8" s="36">
        <f t="shared" si="1"/>
        <v>0.22575976845151954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0.14218381775333858</v>
      </c>
      <c r="O8" s="37">
        <f>IF(O6="","",O7/O6)</f>
        <v>0.14218381775333858</v>
      </c>
    </row>
    <row r="9" spans="1:15" x14ac:dyDescent="0.2">
      <c r="A9" s="49" t="s">
        <v>70</v>
      </c>
      <c r="B9" s="51">
        <f t="shared" ref="B9:O9" si="2">IF(B6=0,"",B15/B6)</f>
        <v>0.2334414080592867</v>
      </c>
      <c r="C9" s="51">
        <f t="shared" si="2"/>
        <v>0.26362366092221706</v>
      </c>
      <c r="D9" s="51">
        <f t="shared" si="2"/>
        <v>0.38844899860270143</v>
      </c>
      <c r="E9" s="51">
        <f t="shared" si="2"/>
        <v>0.61463187325256285</v>
      </c>
      <c r="F9" s="51">
        <f t="shared" si="2"/>
        <v>0.80806608357628762</v>
      </c>
      <c r="G9" s="51">
        <f t="shared" si="2"/>
        <v>0.92812349252291371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0.53495679497250592</v>
      </c>
      <c r="O9" s="52">
        <f t="shared" si="2"/>
        <v>0.53495679497250592</v>
      </c>
    </row>
    <row r="10" spans="1:15" x14ac:dyDescent="0.2">
      <c r="A10" s="49" t="s">
        <v>71</v>
      </c>
      <c r="B10" s="51">
        <f t="shared" ref="B10:O10" si="3">IF(B6=0,"",B15/B7)</f>
        <v>2.88</v>
      </c>
      <c r="C10" s="51">
        <f t="shared" si="3"/>
        <v>3.4096385542168677</v>
      </c>
      <c r="D10" s="51">
        <f t="shared" si="3"/>
        <v>3.7066666666666666</v>
      </c>
      <c r="E10" s="51">
        <f t="shared" si="3"/>
        <v>3.6236263736263736</v>
      </c>
      <c r="F10" s="51">
        <f t="shared" si="3"/>
        <v>4.0364077669902914</v>
      </c>
      <c r="G10" s="51">
        <f t="shared" si="3"/>
        <v>4.1111111111111107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3.7624309392265194</v>
      </c>
      <c r="O10" s="52">
        <f t="shared" si="3"/>
        <v>3.7624309392265189</v>
      </c>
    </row>
    <row r="11" spans="1:15" s="55" customFormat="1" x14ac:dyDescent="0.2">
      <c r="A11" s="102" t="s">
        <v>72</v>
      </c>
      <c r="B11" s="53">
        <f>VLOOKUP($A$2,'[2]LMU Other'!$A$2:$Z$36,25,FALSE)</f>
        <v>2133</v>
      </c>
      <c r="C11" s="53">
        <f>VLOOKUP($A$2,'[1]LMU Other'!$A$2:$Z$36,25,FALSE)</f>
        <v>2715</v>
      </c>
      <c r="D11" s="53">
        <f>VLOOKUP($A$2,'[3]LMU Other'!$A$2:$Z$36,25,FALSE)</f>
        <v>4061.4</v>
      </c>
      <c r="E11" s="53">
        <f>VLOOKUP($A$2,'[4]LMU Other'!$A$2:$Z$36,25,FALSE)</f>
        <v>6076.3</v>
      </c>
      <c r="F11" s="53">
        <f>VLOOKUP($A$2,'[5]LMU Other'!$A$2:$Z$36,25,FALSE)</f>
        <v>7352.5</v>
      </c>
      <c r="G11" s="53">
        <f>VLOOKUP($A$2,'[6]LMU Other'!$A$2:$Z$36,25,FALSE)</f>
        <v>8793.7999999999993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31132</v>
      </c>
      <c r="O11" s="81">
        <f>N11/$N$5</f>
        <v>5188.666666666667</v>
      </c>
    </row>
    <row r="12" spans="1:15" s="58" customFormat="1" x14ac:dyDescent="0.2">
      <c r="A12" s="56" t="s">
        <v>73</v>
      </c>
      <c r="B12" s="57">
        <f t="shared" ref="B12:O12" si="4">IF(B6=0,"",B11/B15)</f>
        <v>4.2321428571428568</v>
      </c>
      <c r="C12" s="57">
        <f t="shared" si="4"/>
        <v>4.7968197879858661</v>
      </c>
      <c r="D12" s="57">
        <f t="shared" si="4"/>
        <v>4.8697841726618707</v>
      </c>
      <c r="E12" s="57">
        <f t="shared" si="4"/>
        <v>4.6067475360121302</v>
      </c>
      <c r="F12" s="57">
        <f t="shared" si="4"/>
        <v>4.4212266987372217</v>
      </c>
      <c r="G12" s="57">
        <f t="shared" si="4"/>
        <v>4.5705821205821202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4.57151248164464</v>
      </c>
      <c r="O12" s="57">
        <f t="shared" si="4"/>
        <v>4.5715124816446409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504</v>
      </c>
      <c r="C15" s="47">
        <f>VLOOKUP($A$2,'[1]LC Invoice'!$A$2:$Q$34,4,FALSE)</f>
        <v>566</v>
      </c>
      <c r="D15" s="47">
        <f>VLOOKUP($A$2,'[3]LC Invoice'!$A$2:$S$34,4,FALSE)</f>
        <v>834</v>
      </c>
      <c r="E15" s="47">
        <f>VLOOKUP($A$2,'[4]LC Invoice'!$A$2:$P$34,4,FALSE)</f>
        <v>1319</v>
      </c>
      <c r="F15" s="47">
        <f>VLOOKUP($A$2,'[5]LC Invoice'!$A$2:$P$34,4,FALSE)</f>
        <v>1663</v>
      </c>
      <c r="G15" s="47">
        <f>VLOOKUP($A$2,'[6]LC Invoice'!$A$2:$P$34,4,FALSE)</f>
        <v>1924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6810</v>
      </c>
      <c r="O15" s="48">
        <f>N15/$N$5</f>
        <v>1135</v>
      </c>
    </row>
    <row r="16" spans="1:15" s="66" customFormat="1" x14ac:dyDescent="0.2">
      <c r="A16" s="103" t="s">
        <v>76</v>
      </c>
      <c r="B16" s="65">
        <f>VLOOKUP($A$2,'[2]Wheelchair Trips'!$A$2:$E$34,3,FALSE)</f>
        <v>207</v>
      </c>
      <c r="C16" s="65">
        <f>VLOOKUP($A$2,'[1]Wheelchair Trips'!$A$2:$E$34,3,FALSE)</f>
        <v>124</v>
      </c>
      <c r="D16" s="65">
        <f>VLOOKUP($A$2,'[3]Wheelchair Trips'!$A$2:$E$34,3,FALSE)</f>
        <v>166</v>
      </c>
      <c r="E16" s="65">
        <f>VLOOKUP($A$2,'[4]Wheelchair Trips'!$A$2:$E$34,3,FALSE)</f>
        <v>233</v>
      </c>
      <c r="F16" s="65">
        <f>VLOOKUP($A$2,'[5]Wheelchair Trips'!$A$2:$E$34,3,FALSE)</f>
        <v>318</v>
      </c>
      <c r="G16" s="65">
        <f>VLOOKUP($A$2,'[6]Wheelchair Trips'!$A$2:$E$34,3,FALSE)</f>
        <v>369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1417</v>
      </c>
      <c r="O16" s="48">
        <f>N16/$N$5</f>
        <v>236.16666666666666</v>
      </c>
    </row>
    <row r="17" spans="1:16" s="11" customFormat="1" x14ac:dyDescent="0.2">
      <c r="A17" s="49" t="s">
        <v>77</v>
      </c>
      <c r="B17" s="67">
        <f t="shared" ref="B17:O17" si="5">IF(B6=0,"",B16/B15)</f>
        <v>0.4107142857142857</v>
      </c>
      <c r="C17" s="67">
        <f t="shared" si="5"/>
        <v>0.21908127208480566</v>
      </c>
      <c r="D17" s="67">
        <f t="shared" si="5"/>
        <v>0.19904076738609114</v>
      </c>
      <c r="E17" s="67">
        <f t="shared" si="5"/>
        <v>0.17664897649734648</v>
      </c>
      <c r="F17" s="67">
        <f t="shared" si="5"/>
        <v>0.19122068550811785</v>
      </c>
      <c r="G17" s="67">
        <f t="shared" si="5"/>
        <v>0.19178794178794178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0.2080763582966226</v>
      </c>
      <c r="O17" s="68">
        <f t="shared" si="5"/>
        <v>0.2080763582966226</v>
      </c>
    </row>
    <row r="18" spans="1:16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6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6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6" x14ac:dyDescent="0.2">
      <c r="A21" s="101" t="s">
        <v>80</v>
      </c>
      <c r="B21" s="73">
        <f>VLOOKUP($A$2,'[2]LC Invoice'!$A$2:$P$34,7,FALSE)</f>
        <v>34</v>
      </c>
      <c r="C21" s="73">
        <f>VLOOKUP($A$2,'[1]LC Invoice'!$A$2:$Q$34,7,FALSE)</f>
        <v>131</v>
      </c>
      <c r="D21" s="73">
        <f>VLOOKUP($A$2,'[3]LC Invoice'!$A$2:$S$34,7,FALSE)</f>
        <v>102</v>
      </c>
      <c r="E21" s="73">
        <f>VLOOKUP($A$2,'[4]LC Invoice'!$A$2:$P$34,7,FALSE)</f>
        <v>39</v>
      </c>
      <c r="F21" s="73">
        <f>VLOOKUP($A$2,'[5]LC Invoice'!$A$2:$P$34,7,FALSE)</f>
        <v>32</v>
      </c>
      <c r="G21" s="73">
        <f>VLOOKUP($A$2,'[6]LC Invoice'!$A$2:$P$34,7,FALSE)</f>
        <v>120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458</v>
      </c>
      <c r="O21" s="70">
        <f>N21/$N$5</f>
        <v>76.333333333333329</v>
      </c>
    </row>
    <row r="22" spans="1:16" s="75" customFormat="1" x14ac:dyDescent="0.2">
      <c r="A22" s="102" t="s">
        <v>81</v>
      </c>
      <c r="B22" s="74">
        <f>VLOOKUP($A$2,'[2]LC Invoice'!$A$2:$P$35,8,FALSE)</f>
        <v>158</v>
      </c>
      <c r="C22" s="74">
        <f>VLOOKUP($A$2,'[1]LC Invoice'!$A$2:$Q$35,8,FALSE)</f>
        <v>93.5</v>
      </c>
      <c r="D22" s="74">
        <f>VLOOKUP($A$2,'[3]LC Invoice'!$A$2:$S$35,8,FALSE)</f>
        <v>156</v>
      </c>
      <c r="E22" s="74">
        <f>VLOOKUP($A$2,'[4]LC Invoice'!$A$2:$P$35,8,FALSE)</f>
        <v>185.5</v>
      </c>
      <c r="F22" s="74">
        <f>VLOOKUP($A$2,'[5]LC Invoice'!$A$2:$P$35,8,FALSE)</f>
        <v>163</v>
      </c>
      <c r="G22" s="74">
        <f>VLOOKUP($A$2,'[6]LC Invoice'!$A$2:$P$35,8,FALSE)</f>
        <v>130.69999999999999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886.7</v>
      </c>
      <c r="O22" s="54">
        <f>N22/$N$5</f>
        <v>147.78333333333333</v>
      </c>
    </row>
    <row r="23" spans="1:16" x14ac:dyDescent="0.2">
      <c r="A23" s="49" t="s">
        <v>82</v>
      </c>
      <c r="B23" s="67">
        <f t="shared" ref="B23:O23" si="6">IF(B6=0,"",B21/B15)</f>
        <v>6.7460317460317457E-2</v>
      </c>
      <c r="C23" s="67">
        <f t="shared" si="6"/>
        <v>0.2314487632508834</v>
      </c>
      <c r="D23" s="67">
        <f t="shared" si="6"/>
        <v>0.1223021582733813</v>
      </c>
      <c r="E23" s="67">
        <f t="shared" si="6"/>
        <v>2.9567854435178165E-2</v>
      </c>
      <c r="F23" s="67">
        <f t="shared" si="6"/>
        <v>1.9242333132892364E-2</v>
      </c>
      <c r="G23" s="67">
        <f t="shared" si="6"/>
        <v>6.2370062370062374E-2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6.7254038179148309E-2</v>
      </c>
      <c r="O23" s="68">
        <f t="shared" si="6"/>
        <v>6.7254038179148309E-2</v>
      </c>
    </row>
    <row r="24" spans="1:16" x14ac:dyDescent="0.2">
      <c r="A24" s="152" t="s">
        <v>190</v>
      </c>
      <c r="B24" s="125">
        <f>VLOOKUP($A$2,'[2]LC Invoice'!$A$2:$S$34,18,FALSE)</f>
        <v>279</v>
      </c>
      <c r="C24" s="125">
        <f>VLOOKUP($A$2,'[1]LC Invoice'!$A$2:$T$34,18,FALSE)</f>
        <v>0</v>
      </c>
      <c r="D24" s="125">
        <f>VLOOKUP($A$2,'[3]LC Invoice'!$A$2:$V$34,18,FALSE)</f>
        <v>14.803225419664267</v>
      </c>
      <c r="E24" s="125">
        <f>VLOOKUP($A$2,'[4]LC Invoice'!$A$2:$S$34,18,FALSE)</f>
        <v>14.706262319939349</v>
      </c>
      <c r="F24" s="125">
        <f>VLOOKUP($A$2,'[5]LC Invoice'!$A$2:$S$34,18,FALSE)</f>
        <v>14.516809380637403</v>
      </c>
      <c r="G24" s="125">
        <f>VLOOKUP($A$2,'[6]LC Invoice'!$A$2:$S$34,18,FALSE)</f>
        <v>14.795821205821206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337.82211832606225</v>
      </c>
      <c r="O24" s="154">
        <f>N24/COUNTIF(B24:M24,"&lt;&gt;0")</f>
        <v>67.564423665212445</v>
      </c>
    </row>
    <row r="25" spans="1:16" x14ac:dyDescent="0.2">
      <c r="A25" s="152" t="s">
        <v>191</v>
      </c>
      <c r="B25" s="125">
        <f>VLOOKUP($A$2,'[2]LC Invoice'!$A$2:$S$34,19,FALSE)</f>
        <v>28.699999999999982</v>
      </c>
      <c r="C25" s="125">
        <f>VLOOKUP($A$2,'[1]LC Invoice'!$A$2:$T$34,19,FALSE)</f>
        <v>112</v>
      </c>
      <c r="D25" s="125">
        <f>VLOOKUP($A$2,'[3]LC Invoice'!$A$2:$V$34,19,FALSE)</f>
        <v>18.899999999999991</v>
      </c>
      <c r="E25" s="125">
        <f>VLOOKUP($A$2,'[4]LC Invoice'!$A$2:$S$34,19,FALSE)</f>
        <v>31.499999999999979</v>
      </c>
      <c r="F25" s="125">
        <f>VLOOKUP($A$2,'[5]LC Invoice'!$A$2:$S$34,19,FALSE)</f>
        <v>35.699999999999996</v>
      </c>
      <c r="G25" s="125">
        <f>VLOOKUP($A$2,'[6]LC Invoice'!$A$2:$S$34,19,FALSE)</f>
        <v>37.1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263.89999999999992</v>
      </c>
      <c r="O25" s="155">
        <f>N25/COUNTIF(B25:M25,"&lt;&gt;0")</f>
        <v>43.98333333333332</v>
      </c>
    </row>
    <row r="26" spans="1:16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6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6" s="55" customFormat="1" x14ac:dyDescent="0.2">
      <c r="A28" s="102" t="s">
        <v>84</v>
      </c>
      <c r="B28" s="80">
        <f>VLOOKUP($A$2,'[2]LMU Other'!$A$2:$Z$36,24,FALSE)</f>
        <v>4642.4939999999997</v>
      </c>
      <c r="C28" s="80">
        <f>VLOOKUP($A$2,'[1]LMU Other'!$A$2:$Z$36,24,FALSE)</f>
        <v>5151.16</v>
      </c>
      <c r="D28" s="80">
        <f>VLOOKUP($A$2,'[3]LMU Other'!$A$2:$Z$36,24,FALSE)</f>
        <v>7786.79</v>
      </c>
      <c r="E28" s="80">
        <f>VLOOKUP($A$2,'[4]LMU Other'!$A$2:$Z$36,24,FALSE)</f>
        <v>12550.56</v>
      </c>
      <c r="F28" s="80">
        <f>VLOOKUP($A$2,'[5]LMU Other'!$A$2:$Z$36,24,FALSE)</f>
        <v>15834.154</v>
      </c>
      <c r="G28" s="80">
        <f>VLOOKUP($A$2,'[6]LMU Other'!$A$2:$Z$36,24,FALSE)</f>
        <v>18612.86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64578.018000000004</v>
      </c>
      <c r="O28" s="54">
        <f>N28/$N$5</f>
        <v>10763.003000000001</v>
      </c>
    </row>
    <row r="29" spans="1:16" s="75" customFormat="1" x14ac:dyDescent="0.2">
      <c r="A29" s="102" t="s">
        <v>85</v>
      </c>
      <c r="B29" s="80">
        <f>VLOOKUP($A$2,'[2]LC Invoice'!$A$2:$P$34,9,FALSE)</f>
        <v>329.7</v>
      </c>
      <c r="C29" s="80">
        <f>VLOOKUP($A$2,'[1]LC Invoice'!$A$2:$Q$34,9,FALSE)</f>
        <v>361.9</v>
      </c>
      <c r="D29" s="80">
        <f>VLOOKUP($A$2,'[3]LC Invoice'!$A$2:$S$34,9,FALSE)</f>
        <v>497.7</v>
      </c>
      <c r="E29" s="80">
        <f>VLOOKUP($A$2,'[4]LC Invoice'!$A$2:$P$34,9,FALSE)</f>
        <v>770.7</v>
      </c>
      <c r="F29" s="80">
        <f>VLOOKUP($A$2,'[5]LC Invoice'!$A$2:$P$34,9,FALSE)</f>
        <v>954.8</v>
      </c>
      <c r="G29" s="80">
        <f>VLOOKUP($A$2,'[6]LC Invoice'!$A$2:$P$34,9,FALSE)</f>
        <v>1060.5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3975.3</v>
      </c>
      <c r="O29" s="81">
        <f>N29/$N$5</f>
        <v>662.55000000000007</v>
      </c>
      <c r="P29" s="126"/>
    </row>
    <row r="30" spans="1:16" s="9" customFormat="1" x14ac:dyDescent="0.2">
      <c r="A30" s="10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6" s="9" customFormat="1" x14ac:dyDescent="0.2">
      <c r="A31" s="10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6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7" s="104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7" s="104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7" s="104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7" s="89" customFormat="1" x14ac:dyDescent="0.2">
      <c r="A36" s="86" t="s">
        <v>166</v>
      </c>
      <c r="B36" s="87">
        <f>B35*B29</f>
        <v>0</v>
      </c>
      <c r="C36" s="87">
        <f t="shared" ref="C36:M36" si="8">C35*C29</f>
        <v>54.284999999999997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54.284999999999997</v>
      </c>
      <c r="O36" s="88">
        <f>N36/$N$5</f>
        <v>9.0474999999999994</v>
      </c>
    </row>
    <row r="37" spans="1:17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7" ht="12.75" customHeight="1" x14ac:dyDescent="0.2">
      <c r="A38" s="32" t="s">
        <v>89</v>
      </c>
      <c r="N38" s="93"/>
      <c r="O38" s="93"/>
    </row>
    <row r="39" spans="1:17" s="95" customFormat="1" ht="12.75" customHeight="1" x14ac:dyDescent="0.2">
      <c r="A39" s="56" t="s">
        <v>90</v>
      </c>
      <c r="B39" s="94">
        <f>B11+B28</f>
        <v>6775.4939999999997</v>
      </c>
      <c r="C39" s="94">
        <f t="shared" ref="C39:I39" si="9">C11+C28</f>
        <v>7866.16</v>
      </c>
      <c r="D39" s="94">
        <f t="shared" si="9"/>
        <v>11848.19</v>
      </c>
      <c r="E39" s="94">
        <f t="shared" si="9"/>
        <v>18626.86</v>
      </c>
      <c r="F39" s="94">
        <f t="shared" si="9"/>
        <v>23186.654000000002</v>
      </c>
      <c r="G39" s="94">
        <f t="shared" si="9"/>
        <v>27406.66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95710.018000000011</v>
      </c>
      <c r="O39" s="110">
        <f>N39/$N$5</f>
        <v>15951.669666666668</v>
      </c>
    </row>
    <row r="40" spans="1:17" s="58" customFormat="1" x14ac:dyDescent="0.2">
      <c r="A40" s="56" t="s">
        <v>91</v>
      </c>
      <c r="B40" s="94">
        <f>B28+B29</f>
        <v>4972.1939999999995</v>
      </c>
      <c r="C40" s="94">
        <f t="shared" ref="C40:M40" si="10">C28+C29</f>
        <v>5513.0599999999995</v>
      </c>
      <c r="D40" s="94">
        <f t="shared" si="10"/>
        <v>8284.49</v>
      </c>
      <c r="E40" s="94">
        <f t="shared" si="10"/>
        <v>13321.26</v>
      </c>
      <c r="F40" s="94">
        <f t="shared" si="10"/>
        <v>16788.954000000002</v>
      </c>
      <c r="G40" s="94">
        <f t="shared" si="10"/>
        <v>19673.36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68553.317999999999</v>
      </c>
      <c r="O40" s="110">
        <f>N40/$N$5</f>
        <v>11425.553</v>
      </c>
    </row>
    <row r="41" spans="1:17" s="58" customFormat="1" x14ac:dyDescent="0.2">
      <c r="A41" s="56" t="s">
        <v>92</v>
      </c>
      <c r="B41" s="94">
        <f t="shared" ref="B41:M41" si="11">SUM(B28:B31)</f>
        <v>4972.1939999999995</v>
      </c>
      <c r="C41" s="94">
        <f t="shared" si="11"/>
        <v>5513.0599999999995</v>
      </c>
      <c r="D41" s="94">
        <f t="shared" si="11"/>
        <v>8284.49</v>
      </c>
      <c r="E41" s="94">
        <f t="shared" si="11"/>
        <v>13321.26</v>
      </c>
      <c r="F41" s="94">
        <f t="shared" si="11"/>
        <v>16788.954000000002</v>
      </c>
      <c r="G41" s="94">
        <f t="shared" si="11"/>
        <v>19673.36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68553.317999999999</v>
      </c>
      <c r="O41" s="110">
        <f>N41/$N$5</f>
        <v>11425.553</v>
      </c>
    </row>
    <row r="42" spans="1:17" s="95" customFormat="1" x14ac:dyDescent="0.2">
      <c r="A42" s="56" t="s">
        <v>93</v>
      </c>
      <c r="B42" s="94">
        <f t="shared" ref="B42:I42" si="12">SUM(B28:B32)</f>
        <v>4972.1939999999995</v>
      </c>
      <c r="C42" s="94">
        <f t="shared" si="12"/>
        <v>5513.0599999999995</v>
      </c>
      <c r="D42" s="94">
        <f t="shared" si="12"/>
        <v>8284.49</v>
      </c>
      <c r="E42" s="94">
        <f>SUM(E28:E32)</f>
        <v>13321.26</v>
      </c>
      <c r="F42" s="94">
        <f t="shared" si="12"/>
        <v>16788.954000000002</v>
      </c>
      <c r="G42" s="94">
        <f t="shared" si="12"/>
        <v>19673.36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68553.317999999999</v>
      </c>
      <c r="O42" s="110">
        <f>N42/$N$5</f>
        <v>11425.553</v>
      </c>
    </row>
    <row r="43" spans="1:17" s="58" customFormat="1" x14ac:dyDescent="0.2">
      <c r="A43" s="96" t="s">
        <v>94</v>
      </c>
      <c r="B43" s="97">
        <f t="shared" ref="B43:I43" si="13">B42-B36</f>
        <v>4972.1939999999995</v>
      </c>
      <c r="C43" s="97">
        <f>C42-C36</f>
        <v>5458.7749999999996</v>
      </c>
      <c r="D43" s="97">
        <f t="shared" si="13"/>
        <v>8284.49</v>
      </c>
      <c r="E43" s="97">
        <f>E42-E36</f>
        <v>13321.26</v>
      </c>
      <c r="F43" s="97">
        <f t="shared" si="13"/>
        <v>16788.954000000002</v>
      </c>
      <c r="G43" s="97">
        <f t="shared" si="13"/>
        <v>19673.36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68499.032999999996</v>
      </c>
      <c r="O43" s="111">
        <f>N43/$N$5</f>
        <v>11416.505499999999</v>
      </c>
    </row>
    <row r="44" spans="1:17" x14ac:dyDescent="0.2">
      <c r="A44" s="11"/>
      <c r="N44" s="93"/>
      <c r="O44" s="93"/>
    </row>
    <row r="45" spans="1:17" ht="12.75" customHeight="1" x14ac:dyDescent="0.2">
      <c r="A45" s="32" t="s">
        <v>95</v>
      </c>
      <c r="N45" s="93"/>
      <c r="O45" s="93"/>
      <c r="Q45" s="95"/>
    </row>
    <row r="46" spans="1:17" s="95" customFormat="1" ht="12.75" customHeight="1" x14ac:dyDescent="0.2">
      <c r="A46" s="56" t="s">
        <v>96</v>
      </c>
      <c r="B46" s="94">
        <f t="shared" ref="B46:O46" si="14">IF(B$6=0,"",B39/B$15)</f>
        <v>13.443440476190476</v>
      </c>
      <c r="C46" s="94">
        <f t="shared" si="14"/>
        <v>13.897809187279151</v>
      </c>
      <c r="D46" s="94">
        <f t="shared" si="14"/>
        <v>14.206462829736212</v>
      </c>
      <c r="E46" s="94">
        <f t="shared" si="14"/>
        <v>14.121956027293404</v>
      </c>
      <c r="F46" s="94">
        <f t="shared" si="14"/>
        <v>13.942666265784728</v>
      </c>
      <c r="G46" s="94">
        <f t="shared" si="14"/>
        <v>14.24462577962578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14.05433450807636</v>
      </c>
      <c r="O46" s="108">
        <f t="shared" si="14"/>
        <v>14.05433450807636</v>
      </c>
    </row>
    <row r="47" spans="1:17" s="95" customFormat="1" ht="12.75" customHeight="1" x14ac:dyDescent="0.2">
      <c r="A47" s="56" t="s">
        <v>97</v>
      </c>
      <c r="B47" s="94">
        <f t="shared" ref="B47:O47" si="15">IF(B$6=0,"",B28/B$15)</f>
        <v>9.2112976190476186</v>
      </c>
      <c r="C47" s="94">
        <f t="shared" si="15"/>
        <v>9.1009893992932867</v>
      </c>
      <c r="D47" s="94">
        <f t="shared" si="15"/>
        <v>9.3366786570743407</v>
      </c>
      <c r="E47" s="94">
        <f t="shared" si="15"/>
        <v>9.5152084912812729</v>
      </c>
      <c r="F47" s="94">
        <f t="shared" si="15"/>
        <v>9.5214395670475049</v>
      </c>
      <c r="G47" s="94">
        <f t="shared" si="15"/>
        <v>9.6740436590436598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9.4828220264317178</v>
      </c>
      <c r="O47" s="108">
        <f t="shared" si="15"/>
        <v>9.4828220264317178</v>
      </c>
    </row>
    <row r="48" spans="1:17" s="58" customFormat="1" x14ac:dyDescent="0.2">
      <c r="A48" s="56" t="s">
        <v>98</v>
      </c>
      <c r="B48" s="94">
        <f>IF(B$6=0,"",B40/B$15)</f>
        <v>9.8654642857142854</v>
      </c>
      <c r="C48" s="94">
        <f t="shared" ref="B48:O51" si="16">IF(C$6=0,"",C40/C$15)</f>
        <v>9.7403886925795042</v>
      </c>
      <c r="D48" s="94">
        <f t="shared" si="16"/>
        <v>9.9334412470023974</v>
      </c>
      <c r="E48" s="94">
        <f t="shared" si="16"/>
        <v>10.099514783927217</v>
      </c>
      <c r="F48" s="94">
        <f t="shared" si="16"/>
        <v>10.095582681900181</v>
      </c>
      <c r="G48" s="94">
        <f t="shared" si="16"/>
        <v>10.225239085239085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10.066566519823789</v>
      </c>
      <c r="O48" s="108">
        <f t="shared" si="16"/>
        <v>10.066566519823789</v>
      </c>
    </row>
    <row r="49" spans="1:15" s="58" customFormat="1" x14ac:dyDescent="0.2">
      <c r="A49" s="56" t="s">
        <v>99</v>
      </c>
      <c r="B49" s="94">
        <f t="shared" si="16"/>
        <v>9.8654642857142854</v>
      </c>
      <c r="C49" s="94">
        <f t="shared" si="16"/>
        <v>9.7403886925795042</v>
      </c>
      <c r="D49" s="94">
        <f t="shared" si="16"/>
        <v>9.9334412470023974</v>
      </c>
      <c r="E49" s="94">
        <f t="shared" si="16"/>
        <v>10.099514783927217</v>
      </c>
      <c r="F49" s="94">
        <f t="shared" si="16"/>
        <v>10.095582681900181</v>
      </c>
      <c r="G49" s="94">
        <f t="shared" si="16"/>
        <v>10.225239085239085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10.066566519823789</v>
      </c>
      <c r="O49" s="108">
        <f t="shared" si="16"/>
        <v>10.066566519823789</v>
      </c>
    </row>
    <row r="50" spans="1:15" s="95" customFormat="1" x14ac:dyDescent="0.2">
      <c r="A50" s="56" t="s">
        <v>100</v>
      </c>
      <c r="B50" s="94">
        <f t="shared" si="16"/>
        <v>9.8654642857142854</v>
      </c>
      <c r="C50" s="94">
        <f t="shared" si="16"/>
        <v>9.7403886925795042</v>
      </c>
      <c r="D50" s="94">
        <f t="shared" si="16"/>
        <v>9.9334412470023974</v>
      </c>
      <c r="E50" s="94">
        <f t="shared" si="16"/>
        <v>10.099514783927217</v>
      </c>
      <c r="F50" s="94">
        <f t="shared" si="16"/>
        <v>10.095582681900181</v>
      </c>
      <c r="G50" s="94">
        <f t="shared" si="16"/>
        <v>10.225239085239085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10.066566519823789</v>
      </c>
      <c r="O50" s="108">
        <f t="shared" si="16"/>
        <v>10.066566519823789</v>
      </c>
    </row>
    <row r="51" spans="1:15" s="58" customFormat="1" x14ac:dyDescent="0.2">
      <c r="A51" s="96" t="s">
        <v>94</v>
      </c>
      <c r="B51" s="97">
        <f t="shared" si="16"/>
        <v>9.8654642857142854</v>
      </c>
      <c r="C51" s="97">
        <f t="shared" si="16"/>
        <v>9.6444787985865723</v>
      </c>
      <c r="D51" s="97">
        <f t="shared" si="16"/>
        <v>9.9334412470023974</v>
      </c>
      <c r="E51" s="97">
        <f t="shared" si="16"/>
        <v>10.099514783927217</v>
      </c>
      <c r="F51" s="97">
        <f t="shared" si="16"/>
        <v>10.095582681900181</v>
      </c>
      <c r="G51" s="97">
        <f t="shared" si="16"/>
        <v>10.225239085239085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10.058595154185021</v>
      </c>
      <c r="O51" s="97">
        <f t="shared" si="16"/>
        <v>10.058595154185021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5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A126-B334-472C-B51B-F7C1D14E7030}">
  <dimension ref="A1:AG47"/>
  <sheetViews>
    <sheetView topLeftCell="N1" workbookViewId="0">
      <selection activeCell="W17" sqref="W17"/>
    </sheetView>
  </sheetViews>
  <sheetFormatPr defaultRowHeight="12.75" x14ac:dyDescent="0.2"/>
  <cols>
    <col min="1" max="1" width="50.5703125" bestFit="1" customWidth="1"/>
    <col min="4" max="4" width="11.42578125" customWidth="1"/>
    <col min="5" max="5" width="11.7109375" customWidth="1"/>
    <col min="8" max="8" width="9.85546875" bestFit="1" customWidth="1"/>
    <col min="9" max="9" width="8.42578125" bestFit="1" customWidth="1"/>
    <col min="14" max="14" width="10.85546875" bestFit="1" customWidth="1"/>
    <col min="16" max="16" width="11.140625" style="98" customWidth="1"/>
    <col min="18" max="18" width="27.7109375" customWidth="1"/>
  </cols>
  <sheetData>
    <row r="1" spans="1:33" s="160" customFormat="1" ht="24.75" customHeight="1" x14ac:dyDescent="0.2">
      <c r="A1" s="38" t="s">
        <v>201</v>
      </c>
      <c r="B1" s="159" t="s">
        <v>35</v>
      </c>
      <c r="C1" s="159" t="s">
        <v>36</v>
      </c>
      <c r="D1" s="159" t="s">
        <v>37</v>
      </c>
      <c r="E1" s="159" t="s">
        <v>38</v>
      </c>
      <c r="F1" s="159" t="s">
        <v>39</v>
      </c>
      <c r="G1" s="159" t="s">
        <v>196</v>
      </c>
      <c r="H1" s="159" t="s">
        <v>41</v>
      </c>
      <c r="I1" s="159" t="s">
        <v>42</v>
      </c>
      <c r="J1" s="159" t="s">
        <v>43</v>
      </c>
      <c r="K1" s="159" t="s">
        <v>44</v>
      </c>
      <c r="L1" s="159" t="s">
        <v>45</v>
      </c>
      <c r="M1" s="159" t="s">
        <v>46</v>
      </c>
      <c r="N1" s="159" t="s">
        <v>63</v>
      </c>
      <c r="O1" s="212" t="s">
        <v>194</v>
      </c>
      <c r="P1" s="232" t="s">
        <v>195</v>
      </c>
    </row>
    <row r="2" spans="1:33" s="163" customFormat="1" ht="12" hidden="1" x14ac:dyDescent="0.2">
      <c r="A2" s="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213"/>
      <c r="P2" s="233"/>
    </row>
    <row r="3" spans="1:33" s="164" customFormat="1" ht="12" hidden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5"/>
      <c r="O3" s="214"/>
      <c r="P3" s="234"/>
    </row>
    <row r="4" spans="1:33" s="164" customFormat="1" thickBot="1" x14ac:dyDescent="0.25">
      <c r="A4" s="166" t="s">
        <v>66</v>
      </c>
      <c r="B4" s="163"/>
      <c r="C4" s="163"/>
      <c r="D4" s="167"/>
      <c r="E4" s="167"/>
      <c r="F4" s="167"/>
      <c r="G4" s="167"/>
      <c r="H4" s="167"/>
      <c r="I4" s="167"/>
      <c r="J4" s="167"/>
      <c r="K4" s="163"/>
      <c r="L4" s="163"/>
      <c r="M4" s="163"/>
      <c r="N4" s="165"/>
      <c r="O4" s="214"/>
      <c r="P4" s="234"/>
    </row>
    <row r="5" spans="1:33" s="164" customFormat="1" hidden="1" thickBot="1" x14ac:dyDescent="0.25">
      <c r="A5" s="257" t="s">
        <v>163</v>
      </c>
      <c r="B5" s="258">
        <v>1</v>
      </c>
      <c r="C5" s="258">
        <v>1</v>
      </c>
      <c r="D5" s="258">
        <v>1</v>
      </c>
      <c r="E5" s="169">
        <v>1</v>
      </c>
      <c r="F5" s="169">
        <v>1</v>
      </c>
      <c r="G5" s="169">
        <v>1</v>
      </c>
      <c r="H5" s="169">
        <v>1</v>
      </c>
      <c r="I5" s="169">
        <v>1</v>
      </c>
      <c r="J5" s="169">
        <v>1</v>
      </c>
      <c r="K5" s="169">
        <v>1</v>
      </c>
      <c r="L5" s="169">
        <v>1</v>
      </c>
      <c r="M5" s="169">
        <v>1</v>
      </c>
      <c r="N5" s="168">
        <v>12</v>
      </c>
      <c r="O5" s="215"/>
      <c r="P5" s="235"/>
    </row>
    <row r="6" spans="1:33" s="163" customFormat="1" ht="24.75" thickBot="1" x14ac:dyDescent="0.25">
      <c r="A6" s="260" t="s">
        <v>67</v>
      </c>
      <c r="B6" s="261">
        <v>57252</v>
      </c>
      <c r="C6" s="261">
        <v>57805</v>
      </c>
      <c r="D6" s="262">
        <v>57959</v>
      </c>
      <c r="E6" s="252">
        <v>58374</v>
      </c>
      <c r="F6" s="171">
        <v>57956</v>
      </c>
      <c r="G6" s="171">
        <v>58610</v>
      </c>
      <c r="H6" s="171">
        <v>59227</v>
      </c>
      <c r="I6" s="171">
        <v>59656</v>
      </c>
      <c r="J6" s="171">
        <v>59429</v>
      </c>
      <c r="K6" s="171">
        <v>59891</v>
      </c>
      <c r="L6" s="171">
        <v>60489</v>
      </c>
      <c r="M6" s="171">
        <v>60693</v>
      </c>
      <c r="N6" s="171">
        <v>707341</v>
      </c>
      <c r="O6" s="215">
        <v>58945.083333333336</v>
      </c>
      <c r="P6" s="235">
        <v>60893.666666666664</v>
      </c>
      <c r="T6" s="272" t="s">
        <v>35</v>
      </c>
      <c r="U6" s="272" t="s">
        <v>36</v>
      </c>
      <c r="V6" s="272" t="s">
        <v>37</v>
      </c>
      <c r="W6" s="272" t="s">
        <v>38</v>
      </c>
      <c r="X6" s="272" t="s">
        <v>39</v>
      </c>
      <c r="Y6" s="272" t="s">
        <v>196</v>
      </c>
      <c r="Z6" s="272" t="s">
        <v>41</v>
      </c>
      <c r="AA6" s="272" t="s">
        <v>42</v>
      </c>
      <c r="AB6" s="272" t="s">
        <v>43</v>
      </c>
      <c r="AC6" s="272" t="s">
        <v>44</v>
      </c>
      <c r="AD6" s="272" t="s">
        <v>45</v>
      </c>
      <c r="AE6" s="272" t="s">
        <v>46</v>
      </c>
      <c r="AF6" s="272" t="s">
        <v>199</v>
      </c>
    </row>
    <row r="7" spans="1:33" s="164" customFormat="1" ht="12.75" customHeight="1" x14ac:dyDescent="0.2">
      <c r="A7" s="172" t="s">
        <v>68</v>
      </c>
      <c r="B7" s="171">
        <v>18574</v>
      </c>
      <c r="C7" s="171">
        <v>18423</v>
      </c>
      <c r="D7" s="263">
        <v>17788</v>
      </c>
      <c r="E7" s="252">
        <v>18252</v>
      </c>
      <c r="F7" s="171">
        <v>17339</v>
      </c>
      <c r="G7" s="171">
        <v>17729</v>
      </c>
      <c r="H7" s="171">
        <v>17908</v>
      </c>
      <c r="I7" s="171">
        <v>17446</v>
      </c>
      <c r="J7" s="171">
        <v>18042</v>
      </c>
      <c r="K7" s="171">
        <v>17193</v>
      </c>
      <c r="L7" s="171">
        <v>16741</v>
      </c>
      <c r="M7" s="171">
        <v>13058</v>
      </c>
      <c r="N7" s="171">
        <v>208493</v>
      </c>
      <c r="O7" s="215">
        <v>17374.416666666668</v>
      </c>
      <c r="P7" s="235">
        <v>4531</v>
      </c>
      <c r="R7" s="313" t="s">
        <v>69</v>
      </c>
      <c r="S7" s="295" t="s">
        <v>194</v>
      </c>
      <c r="T7" s="274">
        <v>0.32442534758611052</v>
      </c>
      <c r="U7" s="274">
        <v>0.31870945419946373</v>
      </c>
      <c r="V7" s="275">
        <v>0.30690660639417522</v>
      </c>
      <c r="W7" s="274">
        <v>0.31267345050878814</v>
      </c>
      <c r="X7" s="274">
        <v>0.29917523638622401</v>
      </c>
      <c r="Y7" s="274">
        <v>0.30249104248421771</v>
      </c>
      <c r="Z7" s="274">
        <v>0.30236209836729872</v>
      </c>
      <c r="AA7" s="274">
        <v>0.29244334182647175</v>
      </c>
      <c r="AB7" s="274">
        <v>0.30358915680896531</v>
      </c>
      <c r="AC7" s="274">
        <v>0.28707151324906915</v>
      </c>
      <c r="AD7" s="274">
        <v>0.27676106399510653</v>
      </c>
      <c r="AE7" s="275">
        <v>0.21514836966371739</v>
      </c>
      <c r="AF7" s="293">
        <f>AVERAGE(T7:AD7)</f>
        <v>0.30241893743689913</v>
      </c>
    </row>
    <row r="8" spans="1:33" s="163" customFormat="1" thickBot="1" x14ac:dyDescent="0.25">
      <c r="A8" s="172" t="s">
        <v>69</v>
      </c>
      <c r="B8" s="270">
        <v>0.32442534758611052</v>
      </c>
      <c r="C8" s="270">
        <v>0.31870945419946373</v>
      </c>
      <c r="D8" s="271">
        <v>0.30690660639417522</v>
      </c>
      <c r="E8" s="253">
        <v>0.31267345050878814</v>
      </c>
      <c r="F8" s="173">
        <v>0.29917523638622401</v>
      </c>
      <c r="G8" s="173">
        <v>0.30249104248421771</v>
      </c>
      <c r="H8" s="173">
        <v>0.30236209836729872</v>
      </c>
      <c r="I8" s="173">
        <v>0.29244334182647175</v>
      </c>
      <c r="J8" s="173">
        <v>0.30358915680896531</v>
      </c>
      <c r="K8" s="173">
        <v>0.28707151324906915</v>
      </c>
      <c r="L8" s="173">
        <v>0.27676106399510653</v>
      </c>
      <c r="M8" s="173">
        <v>0.21514836966371739</v>
      </c>
      <c r="N8" s="173">
        <v>0.29475599463342289</v>
      </c>
      <c r="O8" s="216">
        <v>0.29475599463342295</v>
      </c>
      <c r="P8" s="236">
        <v>7.4408394961709215E-2</v>
      </c>
      <c r="R8" s="314"/>
      <c r="S8" s="296" t="s">
        <v>195</v>
      </c>
      <c r="T8" s="306">
        <f>'LC SUMMARY'!B8</f>
        <v>5.4355663345568954E-2</v>
      </c>
      <c r="U8" s="306">
        <f>'LC SUMMARY'!C8</f>
        <v>6.7637774562672628E-2</v>
      </c>
      <c r="V8" s="306">
        <f>'LC SUMMARY'!D8</f>
        <v>0.10129370571893545</v>
      </c>
      <c r="W8" s="306">
        <f>'LC SUMMARY'!E8</f>
        <v>0.1476074747939177</v>
      </c>
      <c r="X8" s="276"/>
      <c r="Y8" s="276"/>
      <c r="Z8" s="276"/>
      <c r="AA8" s="276"/>
      <c r="AB8" s="276"/>
      <c r="AC8" s="276"/>
      <c r="AD8" s="276"/>
      <c r="AE8" s="277"/>
      <c r="AF8" s="294">
        <f t="shared" ref="AF8:AF10" si="0">AVERAGE(T8:AD8)</f>
        <v>9.2723654605273681E-2</v>
      </c>
      <c r="AG8" s="305"/>
    </row>
    <row r="9" spans="1:33" s="164" customFormat="1" ht="12" x14ac:dyDescent="0.2">
      <c r="A9" s="172" t="s">
        <v>70</v>
      </c>
      <c r="B9" s="174">
        <v>1.4416439600363307</v>
      </c>
      <c r="C9" s="174">
        <v>1.4811348499264769</v>
      </c>
      <c r="D9" s="264">
        <v>1.318984109456685</v>
      </c>
      <c r="E9" s="254">
        <v>1.4305512728269436</v>
      </c>
      <c r="F9" s="174">
        <v>1.3349092414935468</v>
      </c>
      <c r="G9" s="174">
        <v>1.3370073366319741</v>
      </c>
      <c r="H9" s="174">
        <v>1.3690546541273405</v>
      </c>
      <c r="I9" s="174">
        <v>1.3126424835724821</v>
      </c>
      <c r="J9" s="174">
        <v>1.2166618990728433</v>
      </c>
      <c r="K9" s="174">
        <v>1.2763353425389456</v>
      </c>
      <c r="L9" s="174">
        <v>1.2173783663145366</v>
      </c>
      <c r="M9" s="174">
        <v>0.8214621125994761</v>
      </c>
      <c r="N9" s="174">
        <v>1.2942399776062747</v>
      </c>
      <c r="O9" s="217">
        <v>1.2942399776062747</v>
      </c>
      <c r="P9" s="237">
        <v>0.31921765262944696</v>
      </c>
      <c r="R9" s="313" t="s">
        <v>71</v>
      </c>
      <c r="S9" s="295" t="s">
        <v>197</v>
      </c>
      <c r="T9" s="278">
        <v>4.443684720577151</v>
      </c>
      <c r="U9" s="278">
        <v>4.6472887151929649</v>
      </c>
      <c r="V9" s="279">
        <v>4.2976725882617499</v>
      </c>
      <c r="W9" s="281">
        <v>4.5752246329169406</v>
      </c>
      <c r="X9" s="282">
        <v>4.4619643578061021</v>
      </c>
      <c r="Y9" s="282">
        <v>4.4199898471430989</v>
      </c>
      <c r="Z9" s="282">
        <v>4.5278646415010053</v>
      </c>
      <c r="AA9" s="282">
        <v>4.4885360541098249</v>
      </c>
      <c r="AB9" s="282">
        <v>4.0075933931936589</v>
      </c>
      <c r="AC9" s="282">
        <v>4.4460536264758916</v>
      </c>
      <c r="AD9" s="282">
        <v>4.3986619676243954</v>
      </c>
      <c r="AE9" s="283">
        <v>3.81811916066779</v>
      </c>
      <c r="AF9" s="279">
        <f t="shared" si="0"/>
        <v>4.4285940495275264</v>
      </c>
    </row>
    <row r="10" spans="1:33" s="164" customFormat="1" thickBot="1" x14ac:dyDescent="0.25">
      <c r="A10" s="172" t="s">
        <v>71</v>
      </c>
      <c r="B10" s="268">
        <v>4.443684720577151</v>
      </c>
      <c r="C10" s="268">
        <v>4.6472887151929649</v>
      </c>
      <c r="D10" s="269">
        <v>4.2976725882617499</v>
      </c>
      <c r="E10" s="254">
        <v>4.5752246329169406</v>
      </c>
      <c r="F10" s="174">
        <v>4.4619643578061021</v>
      </c>
      <c r="G10" s="174">
        <v>4.4199898471430989</v>
      </c>
      <c r="H10" s="174">
        <v>4.5278646415010053</v>
      </c>
      <c r="I10" s="174">
        <v>4.4885360541098249</v>
      </c>
      <c r="J10" s="174">
        <v>4.0075933931936589</v>
      </c>
      <c r="K10" s="174">
        <v>4.4460536264758916</v>
      </c>
      <c r="L10" s="174">
        <v>4.3986619676243954</v>
      </c>
      <c r="M10" s="174">
        <v>3.81811916066779</v>
      </c>
      <c r="N10" s="174">
        <v>4.3908860249504782</v>
      </c>
      <c r="O10" s="217">
        <v>4.3908860249504773</v>
      </c>
      <c r="P10" s="237">
        <v>4.2900757742955928</v>
      </c>
      <c r="R10" s="314"/>
      <c r="S10" s="296" t="s">
        <v>198</v>
      </c>
      <c r="T10" s="307">
        <f>'LC SUMMARY'!B10</f>
        <v>3.6563159481459149</v>
      </c>
      <c r="U10" s="307">
        <f>'LC SUMMARY'!C10</f>
        <v>4.3062712688381142</v>
      </c>
      <c r="V10" s="307">
        <f>'LC SUMMARY'!D10</f>
        <v>4.6204154495293732</v>
      </c>
      <c r="W10" s="307">
        <f>'LC SUMMARY'!E10</f>
        <v>5.0449438202247192</v>
      </c>
      <c r="X10" s="284"/>
      <c r="Y10" s="284"/>
      <c r="Z10" s="284"/>
      <c r="AA10" s="284"/>
      <c r="AB10" s="284"/>
      <c r="AC10" s="284"/>
      <c r="AD10" s="284"/>
      <c r="AE10" s="285"/>
      <c r="AF10" s="280">
        <f t="shared" si="0"/>
        <v>4.4069866216845304</v>
      </c>
      <c r="AG10" s="305"/>
    </row>
    <row r="11" spans="1:33" s="177" customFormat="1" ht="12" x14ac:dyDescent="0.2">
      <c r="A11" s="175" t="s">
        <v>72</v>
      </c>
      <c r="B11" s="176">
        <v>288263.09999999998</v>
      </c>
      <c r="C11" s="176">
        <v>302988.3</v>
      </c>
      <c r="D11" s="265">
        <v>276954.5</v>
      </c>
      <c r="E11" s="255">
        <v>300640.16000000015</v>
      </c>
      <c r="F11" s="176">
        <v>282982.81999999995</v>
      </c>
      <c r="G11" s="176">
        <v>285321.02999999997</v>
      </c>
      <c r="H11" s="176">
        <v>292288.10000000003</v>
      </c>
      <c r="I11" s="176">
        <v>279586.09999999998</v>
      </c>
      <c r="J11" s="176">
        <v>261813.90000000002</v>
      </c>
      <c r="K11" s="176">
        <v>270369.31999999995</v>
      </c>
      <c r="L11" s="176">
        <v>258765.35999999996</v>
      </c>
      <c r="M11" s="176">
        <v>174700.09999999995</v>
      </c>
      <c r="N11" s="176">
        <v>3274672.7900000005</v>
      </c>
      <c r="O11" s="218">
        <v>272889.39916666673</v>
      </c>
      <c r="P11" s="238">
        <v>72379.53333333334</v>
      </c>
      <c r="R11" s="315" t="s">
        <v>200</v>
      </c>
      <c r="S11" s="295" t="s">
        <v>197</v>
      </c>
      <c r="T11" s="297">
        <v>7.6973357403346361</v>
      </c>
      <c r="U11" s="298">
        <v>7.7192893934615805</v>
      </c>
      <c r="V11" s="298">
        <v>7.7721214697764465</v>
      </c>
      <c r="W11" s="298">
        <v>8.6382860239261365</v>
      </c>
      <c r="X11" s="298">
        <v>8.7196809709691596</v>
      </c>
      <c r="Y11" s="298">
        <v>8.9115311758250204</v>
      </c>
      <c r="Z11" s="298">
        <v>8.9108735647777042</v>
      </c>
      <c r="AA11" s="298">
        <v>9.0522673068818857</v>
      </c>
      <c r="AB11" s="298">
        <v>9.1724171219141137</v>
      </c>
      <c r="AC11" s="298">
        <v>9.0147447573945918</v>
      </c>
      <c r="AD11" s="298">
        <v>9.0928897036856</v>
      </c>
      <c r="AE11" s="299">
        <v>9.1636437009848155</v>
      </c>
      <c r="AF11" s="303">
        <f>AVERAGE(Z11:AE11)</f>
        <v>9.0678060259397846</v>
      </c>
    </row>
    <row r="12" spans="1:33" s="179" customFormat="1" thickBot="1" x14ac:dyDescent="0.25">
      <c r="A12" s="266" t="s">
        <v>73</v>
      </c>
      <c r="B12" s="266">
        <v>3.4925318342076883</v>
      </c>
      <c r="C12" s="266">
        <v>3.5388801289463538</v>
      </c>
      <c r="D12" s="267">
        <v>3.6228301960835609</v>
      </c>
      <c r="E12" s="256">
        <v>3.6001791466583657</v>
      </c>
      <c r="F12" s="178">
        <v>3.6577155339554839</v>
      </c>
      <c r="G12" s="178">
        <v>3.6410636533013445</v>
      </c>
      <c r="H12" s="178">
        <v>3.60471233890362</v>
      </c>
      <c r="I12" s="178">
        <v>3.5703845122402846</v>
      </c>
      <c r="J12" s="178">
        <v>3.6209653550930092</v>
      </c>
      <c r="K12" s="178">
        <v>3.5369673342839567</v>
      </c>
      <c r="L12" s="178">
        <v>3.5140193921616549</v>
      </c>
      <c r="M12" s="178">
        <v>3.5040235072306789</v>
      </c>
      <c r="N12" s="178">
        <v>3.5770438867946379</v>
      </c>
      <c r="O12" s="219">
        <v>3.5770438867946384</v>
      </c>
      <c r="P12" s="239">
        <v>3.7235462573951819</v>
      </c>
      <c r="R12" s="316"/>
      <c r="S12" s="296" t="s">
        <v>198</v>
      </c>
      <c r="T12" s="300">
        <f>'LC SUMMARY'!B45</f>
        <v>9.3186838720316612</v>
      </c>
      <c r="U12" s="300">
        <f>'LC SUMMARY'!C45</f>
        <v>9.5152156242944255</v>
      </c>
      <c r="V12" s="300">
        <f>'LC SUMMARY'!D45</f>
        <v>9.3978404341259534</v>
      </c>
      <c r="W12" s="300">
        <f>'LC SUMMARY'!E45</f>
        <v>9.5051773137224593</v>
      </c>
      <c r="X12" s="301"/>
      <c r="Y12" s="301"/>
      <c r="Z12" s="301"/>
      <c r="AA12" s="301"/>
      <c r="AB12" s="301"/>
      <c r="AC12" s="301"/>
      <c r="AD12" s="301"/>
      <c r="AE12" s="302"/>
      <c r="AF12" s="304">
        <f>AVERAGE(T12:V12)</f>
        <v>9.4105799768173473</v>
      </c>
      <c r="AG12" s="305"/>
    </row>
    <row r="13" spans="1:33" s="179" customFormat="1" ht="12" x14ac:dyDescent="0.2">
      <c r="A13" s="289"/>
      <c r="B13" s="259"/>
      <c r="C13" s="259"/>
      <c r="D13" s="259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1"/>
      <c r="P13" s="292"/>
      <c r="R13" s="317" t="s">
        <v>98</v>
      </c>
      <c r="S13" s="295" t="s">
        <v>197</v>
      </c>
      <c r="T13" s="297">
        <v>8.1583823012709455</v>
      </c>
      <c r="U13" s="298">
        <v>8.1749594122662561</v>
      </c>
      <c r="V13" s="298">
        <v>8.2253400395044949</v>
      </c>
      <c r="W13" s="298">
        <v>9.0971457602356658</v>
      </c>
      <c r="X13" s="298">
        <v>9.1798301320993705</v>
      </c>
      <c r="Y13" s="298">
        <v>9.3708252214083352</v>
      </c>
      <c r="Z13" s="298">
        <v>9.3629707467472407</v>
      </c>
      <c r="AA13" s="298">
        <v>9.5013535954640069</v>
      </c>
      <c r="AB13" s="298">
        <v>9.6640290436346028</v>
      </c>
      <c r="AC13" s="298">
        <v>9.4927971114977581</v>
      </c>
      <c r="AD13" s="298">
        <v>9.5757640348733002</v>
      </c>
      <c r="AE13" s="299">
        <v>9.6200891349258875</v>
      </c>
      <c r="AF13" s="303">
        <f>AVERAGE(Y13:AD13)</f>
        <v>9.4946232922708749</v>
      </c>
    </row>
    <row r="14" spans="1:33" s="164" customFormat="1" thickBot="1" x14ac:dyDescent="0.25">
      <c r="A14" s="166" t="s">
        <v>74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220"/>
      <c r="P14" s="240"/>
      <c r="R14" s="318"/>
      <c r="S14" s="296" t="s">
        <v>198</v>
      </c>
      <c r="T14" s="308">
        <f>'LC SUMMARY'!B46</f>
        <v>9.7747689643799465</v>
      </c>
      <c r="U14" s="308">
        <f>'LC SUMMARY'!C46</f>
        <v>9.9580695416572595</v>
      </c>
      <c r="V14" s="308">
        <f>'LC SUMMARY'!D46</f>
        <v>9.8292829545853664</v>
      </c>
      <c r="W14" s="308">
        <f>'LC SUMMARY'!E46</f>
        <v>9.9459632185935742</v>
      </c>
      <c r="X14" s="284"/>
      <c r="Y14" s="284"/>
      <c r="Z14" s="284"/>
      <c r="AA14" s="284"/>
      <c r="AB14" s="284"/>
      <c r="AC14" s="284"/>
      <c r="AD14" s="284"/>
      <c r="AE14" s="285"/>
      <c r="AF14" s="304">
        <f>AVERAGE(T14:V14)</f>
        <v>9.8540404868741902</v>
      </c>
      <c r="AG14" s="305"/>
    </row>
    <row r="15" spans="1:33" s="163" customFormat="1" ht="12" x14ac:dyDescent="0.2">
      <c r="A15" s="170" t="s">
        <v>75</v>
      </c>
      <c r="B15" s="171">
        <v>82537</v>
      </c>
      <c r="C15" s="171">
        <v>85617</v>
      </c>
      <c r="D15" s="171">
        <v>76447</v>
      </c>
      <c r="E15" s="171">
        <v>83507</v>
      </c>
      <c r="F15" s="171">
        <v>77366</v>
      </c>
      <c r="G15" s="171">
        <v>78362</v>
      </c>
      <c r="H15" s="171">
        <v>81085</v>
      </c>
      <c r="I15" s="171">
        <v>78307</v>
      </c>
      <c r="J15" s="171">
        <v>72305</v>
      </c>
      <c r="K15" s="171">
        <v>76441</v>
      </c>
      <c r="L15" s="171">
        <v>73638</v>
      </c>
      <c r="M15" s="171">
        <v>49857</v>
      </c>
      <c r="N15" s="171">
        <v>915469</v>
      </c>
      <c r="O15" s="215">
        <v>76289.083333333328</v>
      </c>
      <c r="P15" s="235">
        <v>19438.333333333332</v>
      </c>
      <c r="S15" s="273"/>
    </row>
    <row r="16" spans="1:33" s="185" customFormat="1" ht="12" x14ac:dyDescent="0.2">
      <c r="A16" s="183" t="s">
        <v>76</v>
      </c>
      <c r="B16" s="184">
        <v>12394</v>
      </c>
      <c r="C16" s="184">
        <v>13116</v>
      </c>
      <c r="D16" s="184">
        <v>12148</v>
      </c>
      <c r="E16" s="184">
        <v>13338</v>
      </c>
      <c r="F16" s="184">
        <v>12826</v>
      </c>
      <c r="G16" s="184">
        <v>13025</v>
      </c>
      <c r="H16" s="184">
        <v>13501</v>
      </c>
      <c r="I16" s="184">
        <v>13039</v>
      </c>
      <c r="J16" s="184">
        <v>14433</v>
      </c>
      <c r="K16" s="184">
        <v>14225</v>
      </c>
      <c r="L16" s="184">
        <v>13963</v>
      </c>
      <c r="M16" s="184">
        <v>7907</v>
      </c>
      <c r="N16" s="184"/>
      <c r="O16" s="215"/>
      <c r="P16" s="235"/>
    </row>
    <row r="17" spans="1:16" s="163" customFormat="1" ht="12" x14ac:dyDescent="0.2">
      <c r="A17" s="172" t="s">
        <v>77</v>
      </c>
      <c r="B17" s="173">
        <v>0.15016295721918654</v>
      </c>
      <c r="C17" s="173">
        <v>0.15319387504817969</v>
      </c>
      <c r="D17" s="173">
        <v>0.15890747838371683</v>
      </c>
      <c r="E17" s="173">
        <v>0.15972313698252841</v>
      </c>
      <c r="F17" s="173">
        <v>0.16578341907297781</v>
      </c>
      <c r="G17" s="173">
        <v>0.16621576784666037</v>
      </c>
      <c r="H17" s="173">
        <v>0.16650428562619474</v>
      </c>
      <c r="I17" s="173">
        <v>0.16651129528650058</v>
      </c>
      <c r="J17" s="173">
        <v>0.19961275153862112</v>
      </c>
      <c r="K17" s="173">
        <v>0.18609123376198636</v>
      </c>
      <c r="L17" s="173">
        <v>0.18961677394823326</v>
      </c>
      <c r="M17" s="173">
        <v>0.15859357763202761</v>
      </c>
      <c r="N17" s="173"/>
      <c r="O17" s="216"/>
      <c r="P17" s="241"/>
    </row>
    <row r="18" spans="1:16" s="164" customFormat="1" ht="12" x14ac:dyDescent="0.2">
      <c r="A18" s="172" t="s">
        <v>78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2073</v>
      </c>
      <c r="K18" s="186">
        <v>690</v>
      </c>
      <c r="L18" s="186">
        <v>0</v>
      </c>
      <c r="M18" s="186">
        <v>0</v>
      </c>
      <c r="N18" s="186">
        <v>2679</v>
      </c>
      <c r="O18" s="215">
        <v>223.25</v>
      </c>
      <c r="P18" s="235">
        <v>0</v>
      </c>
    </row>
    <row r="19" spans="1:16" s="164" customFormat="1" ht="12" x14ac:dyDescent="0.2">
      <c r="A19" s="172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7"/>
      <c r="P19" s="288"/>
    </row>
    <row r="20" spans="1:16" s="164" customFormat="1" ht="12" x14ac:dyDescent="0.2">
      <c r="A20" s="189" t="s">
        <v>79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221"/>
      <c r="P20" s="242"/>
    </row>
    <row r="21" spans="1:16" s="191" customFormat="1" ht="12" x14ac:dyDescent="0.2">
      <c r="A21" s="170" t="s">
        <v>80</v>
      </c>
      <c r="B21" s="190">
        <v>2293</v>
      </c>
      <c r="C21" s="190">
        <v>2223</v>
      </c>
      <c r="D21" s="190">
        <v>2297</v>
      </c>
      <c r="E21" s="190">
        <v>2745</v>
      </c>
      <c r="F21" s="190">
        <v>2162</v>
      </c>
      <c r="G21" s="190">
        <v>2273</v>
      </c>
      <c r="H21" s="190">
        <v>2492</v>
      </c>
      <c r="I21" s="190">
        <v>1996</v>
      </c>
      <c r="J21" s="190">
        <v>2106</v>
      </c>
      <c r="K21" s="190">
        <v>1680</v>
      </c>
      <c r="L21" s="190">
        <v>1728</v>
      </c>
      <c r="M21" s="190">
        <v>1186</v>
      </c>
      <c r="N21" s="190">
        <v>25181</v>
      </c>
      <c r="O21" s="215">
        <v>2098.4166666666665</v>
      </c>
      <c r="P21" s="235">
        <v>1050</v>
      </c>
    </row>
    <row r="22" spans="1:16" s="193" customFormat="1" ht="12" x14ac:dyDescent="0.2">
      <c r="A22" s="175" t="s">
        <v>81</v>
      </c>
      <c r="B22" s="192">
        <v>13732.200000000003</v>
      </c>
      <c r="C22" s="192">
        <v>12302.2</v>
      </c>
      <c r="D22" s="192">
        <v>10541.6</v>
      </c>
      <c r="E22" s="192">
        <v>12643.5</v>
      </c>
      <c r="F22" s="192">
        <v>10125.200000000001</v>
      </c>
      <c r="G22" s="192">
        <v>10823.800000000001</v>
      </c>
      <c r="H22" s="192">
        <v>12074.500000000002</v>
      </c>
      <c r="I22" s="192">
        <v>10289.299999999999</v>
      </c>
      <c r="J22" s="192">
        <v>11138.699999999999</v>
      </c>
      <c r="K22" s="192">
        <v>8802.4</v>
      </c>
      <c r="L22" s="192">
        <v>8798.8999999999978</v>
      </c>
      <c r="M22" s="192">
        <v>5970.1</v>
      </c>
      <c r="N22" s="192">
        <v>127242.40000000001</v>
      </c>
      <c r="O22" s="222">
        <v>10603.533333333335</v>
      </c>
      <c r="P22" s="243">
        <v>1571.1000000000001</v>
      </c>
    </row>
    <row r="23" spans="1:16" s="164" customFormat="1" ht="12" x14ac:dyDescent="0.2">
      <c r="A23" s="172" t="s">
        <v>82</v>
      </c>
      <c r="B23" s="173">
        <v>2.7781479821171112E-2</v>
      </c>
      <c r="C23" s="173">
        <v>2.5964469673078944E-2</v>
      </c>
      <c r="D23" s="173">
        <v>3.0046960639397231E-2</v>
      </c>
      <c r="E23" s="173">
        <v>3.2871495802747078E-2</v>
      </c>
      <c r="F23" s="173">
        <v>2.7945092159346482E-2</v>
      </c>
      <c r="G23" s="173">
        <v>2.9006406166254051E-2</v>
      </c>
      <c r="H23" s="173">
        <v>3.0733181229573903E-2</v>
      </c>
      <c r="I23" s="173">
        <v>2.5489419847523211E-2</v>
      </c>
      <c r="J23" s="173">
        <v>2.9126616416568701E-2</v>
      </c>
      <c r="K23" s="173">
        <v>2.1977734461872556E-2</v>
      </c>
      <c r="L23" s="173">
        <v>2.3466145196773404E-2</v>
      </c>
      <c r="M23" s="173">
        <v>2.3788033776601079E-2</v>
      </c>
      <c r="N23" s="173">
        <v>2.750611981399698E-2</v>
      </c>
      <c r="O23" s="216">
        <v>2.750611981399698E-2</v>
      </c>
      <c r="P23" s="241">
        <v>5.4016976764125875E-2</v>
      </c>
    </row>
    <row r="24" spans="1:16" s="164" customFormat="1" ht="12" x14ac:dyDescent="0.2">
      <c r="A24" s="180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223"/>
      <c r="P24" s="244"/>
    </row>
    <row r="25" spans="1:16" s="164" customFormat="1" ht="12" x14ac:dyDescent="0.2">
      <c r="A25" s="196" t="s">
        <v>83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9"/>
      <c r="O25" s="224"/>
      <c r="P25" s="244"/>
    </row>
    <row r="26" spans="1:16" s="177" customFormat="1" ht="12" x14ac:dyDescent="0.2">
      <c r="A26" s="175" t="s">
        <v>84</v>
      </c>
      <c r="B26" s="200">
        <v>635314.99999999988</v>
      </c>
      <c r="C26" s="200">
        <v>660902.40000000014</v>
      </c>
      <c r="D26" s="200">
        <v>594155.37</v>
      </c>
      <c r="E26" s="200">
        <v>721357.35099999991</v>
      </c>
      <c r="F26" s="200">
        <v>674606.83799999999</v>
      </c>
      <c r="G26" s="200">
        <v>698325.40600000019</v>
      </c>
      <c r="H26" s="200">
        <v>722538.18300000008</v>
      </c>
      <c r="I26" s="200">
        <v>708855.89599999983</v>
      </c>
      <c r="J26" s="200">
        <v>663211.62</v>
      </c>
      <c r="K26" s="200">
        <v>689096.10400000005</v>
      </c>
      <c r="L26" s="200">
        <v>669582.21200000017</v>
      </c>
      <c r="M26" s="200">
        <v>456871.78399999993</v>
      </c>
      <c r="N26" s="200">
        <v>7894818.1639999999</v>
      </c>
      <c r="O26" s="222">
        <v>657901.51366666669</v>
      </c>
      <c r="P26" s="243">
        <v>183051.49100000001</v>
      </c>
    </row>
    <row r="27" spans="1:16" s="193" customFormat="1" ht="12" x14ac:dyDescent="0.2">
      <c r="A27" s="175" t="s">
        <v>85</v>
      </c>
      <c r="B27" s="200">
        <v>38053.400000000016</v>
      </c>
      <c r="C27" s="200">
        <v>39013.1</v>
      </c>
      <c r="D27" s="200">
        <v>34647.200000000004</v>
      </c>
      <c r="E27" s="200">
        <v>38318.000000000007</v>
      </c>
      <c r="F27" s="200">
        <v>35599.9</v>
      </c>
      <c r="G27" s="200">
        <v>35991.200000000004</v>
      </c>
      <c r="H27" s="200">
        <v>36658.30000000001</v>
      </c>
      <c r="I27" s="200">
        <v>35166.6</v>
      </c>
      <c r="J27" s="200">
        <v>35546.000000000007</v>
      </c>
      <c r="K27" s="200">
        <v>36542.800000000003</v>
      </c>
      <c r="L27" s="200">
        <v>35557.9</v>
      </c>
      <c r="M27" s="200">
        <v>22757.000000000004</v>
      </c>
      <c r="N27" s="200">
        <v>423851.40000000008</v>
      </c>
      <c r="O27" s="218">
        <v>35320.950000000004</v>
      </c>
      <c r="P27" s="238">
        <v>8553.5333333333328</v>
      </c>
    </row>
    <row r="28" spans="1:16" s="193" customFormat="1" ht="12" x14ac:dyDescent="0.2">
      <c r="A28" s="175" t="s">
        <v>86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18">
        <v>0</v>
      </c>
      <c r="P28" s="238">
        <v>0</v>
      </c>
    </row>
    <row r="29" spans="1:16" s="193" customFormat="1" ht="12" x14ac:dyDescent="0.2">
      <c r="A29" s="175" t="s">
        <v>87</v>
      </c>
      <c r="B29" s="200">
        <v>60</v>
      </c>
      <c r="C29" s="200">
        <v>60</v>
      </c>
      <c r="D29" s="200">
        <v>10</v>
      </c>
      <c r="E29" s="200">
        <v>0</v>
      </c>
      <c r="F29" s="200">
        <v>70</v>
      </c>
      <c r="G29" s="200">
        <v>285</v>
      </c>
      <c r="H29" s="200">
        <v>150</v>
      </c>
      <c r="I29" s="200">
        <v>72.349999999999994</v>
      </c>
      <c r="J29" s="200">
        <v>45</v>
      </c>
      <c r="K29" s="200">
        <v>60</v>
      </c>
      <c r="L29" s="200">
        <v>104</v>
      </c>
      <c r="M29" s="200">
        <v>60</v>
      </c>
      <c r="N29" s="200">
        <v>976.35</v>
      </c>
      <c r="O29" s="218">
        <v>81.362499999999997</v>
      </c>
      <c r="P29" s="238">
        <v>20</v>
      </c>
    </row>
    <row r="30" spans="1:16" s="193" customFormat="1" ht="12" x14ac:dyDescent="0.2">
      <c r="A30" s="175" t="s">
        <v>88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20730</v>
      </c>
      <c r="K30" s="201">
        <v>6900</v>
      </c>
      <c r="L30" s="201">
        <v>0</v>
      </c>
      <c r="M30" s="201">
        <v>0</v>
      </c>
      <c r="N30" s="201">
        <v>27630</v>
      </c>
      <c r="O30" s="218">
        <v>2302.5</v>
      </c>
      <c r="P30" s="238">
        <v>0</v>
      </c>
    </row>
    <row r="31" spans="1:16" s="85" customFormat="1" ht="12" x14ac:dyDescent="0.2">
      <c r="A31" s="83" t="s">
        <v>175</v>
      </c>
      <c r="B31" s="84">
        <v>9.5749788455170834E-2</v>
      </c>
      <c r="C31" s="84">
        <v>0.11229845872283925</v>
      </c>
      <c r="D31" s="84">
        <v>0.1635259414902214</v>
      </c>
      <c r="E31" s="84">
        <v>0.1416934599926927</v>
      </c>
      <c r="F31" s="84">
        <v>0.15880606406197767</v>
      </c>
      <c r="G31" s="84">
        <v>0.20773591878014624</v>
      </c>
      <c r="H31" s="84">
        <v>0.11281578796616314</v>
      </c>
      <c r="I31" s="84">
        <v>0.15209900871849996</v>
      </c>
      <c r="J31" s="84">
        <v>0.35249606144151235</v>
      </c>
      <c r="K31" s="84">
        <v>0.22304325339054482</v>
      </c>
      <c r="L31" s="84">
        <v>0.29744669960824455</v>
      </c>
      <c r="M31" s="84">
        <v>0.18919101814826206</v>
      </c>
      <c r="N31" s="84">
        <v>0.18236786996574741</v>
      </c>
      <c r="O31" s="225"/>
      <c r="P31" s="245"/>
    </row>
    <row r="32" spans="1:16" s="204" customFormat="1" ht="12" x14ac:dyDescent="0.2">
      <c r="A32" s="202" t="s">
        <v>166</v>
      </c>
      <c r="B32" s="203">
        <v>3643.6049999999991</v>
      </c>
      <c r="C32" s="203">
        <v>4381.1109999999999</v>
      </c>
      <c r="D32" s="203">
        <v>5665.7159999999994</v>
      </c>
      <c r="E32" s="203">
        <v>5429.41</v>
      </c>
      <c r="F32" s="203">
        <v>5653.48</v>
      </c>
      <c r="G32" s="203">
        <v>7476.665</v>
      </c>
      <c r="H32" s="203">
        <v>4135.6349999999993</v>
      </c>
      <c r="I32" s="203">
        <v>5348.8050000000003</v>
      </c>
      <c r="J32" s="203">
        <v>12529.825000000001</v>
      </c>
      <c r="K32" s="203">
        <v>8150.6250000000018</v>
      </c>
      <c r="L32" s="203">
        <v>10576.58</v>
      </c>
      <c r="M32" s="203">
        <v>4305.42</v>
      </c>
      <c r="N32" s="203">
        <v>77296.877000000008</v>
      </c>
      <c r="O32" s="226">
        <v>6441.4064166666676</v>
      </c>
      <c r="P32" s="246">
        <v>254.70666666666662</v>
      </c>
    </row>
    <row r="33" spans="1:16" s="164" customFormat="1" ht="12" x14ac:dyDescent="0.2">
      <c r="A33" s="163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  <c r="O33" s="227"/>
      <c r="P33" s="247"/>
    </row>
    <row r="34" spans="1:16" s="164" customFormat="1" ht="12.75" customHeight="1" x14ac:dyDescent="0.2">
      <c r="A34" s="196" t="s">
        <v>89</v>
      </c>
      <c r="F34" s="193"/>
      <c r="K34" s="207"/>
      <c r="L34" s="193"/>
      <c r="N34" s="163"/>
      <c r="O34" s="228"/>
      <c r="P34" s="247"/>
    </row>
    <row r="35" spans="1:16" s="208" customFormat="1" ht="12.75" customHeight="1" x14ac:dyDescent="0.2">
      <c r="A35" s="178" t="s">
        <v>90</v>
      </c>
      <c r="B35" s="200">
        <v>923578.1</v>
      </c>
      <c r="C35" s="200">
        <v>963890.70000000007</v>
      </c>
      <c r="D35" s="200">
        <v>871109.87000000011</v>
      </c>
      <c r="E35" s="200">
        <v>1021997.5109999999</v>
      </c>
      <c r="F35" s="200">
        <v>957589.6579999997</v>
      </c>
      <c r="G35" s="200">
        <v>983646.43599999975</v>
      </c>
      <c r="H35" s="200">
        <v>1014826.2829999999</v>
      </c>
      <c r="I35" s="200">
        <v>988441.99600000004</v>
      </c>
      <c r="J35" s="200">
        <v>925025.52</v>
      </c>
      <c r="K35" s="200">
        <v>959465.42399999988</v>
      </c>
      <c r="L35" s="200">
        <v>928347.57199999993</v>
      </c>
      <c r="M35" s="200">
        <v>631571.88400000008</v>
      </c>
      <c r="N35" s="200">
        <v>11169490.954000004</v>
      </c>
      <c r="O35" s="218">
        <v>930790.9128333336</v>
      </c>
      <c r="P35" s="238">
        <v>255431.02433333328</v>
      </c>
    </row>
    <row r="36" spans="1:16" s="179" customFormat="1" ht="12" x14ac:dyDescent="0.2">
      <c r="A36" s="178" t="s">
        <v>91</v>
      </c>
      <c r="B36" s="200">
        <v>673368.4</v>
      </c>
      <c r="C36" s="200">
        <v>699915.50000000012</v>
      </c>
      <c r="D36" s="200">
        <v>628802.57000000007</v>
      </c>
      <c r="E36" s="200">
        <v>759675.35099999979</v>
      </c>
      <c r="F36" s="200">
        <v>710206.7379999999</v>
      </c>
      <c r="G36" s="200">
        <v>734316.60600000003</v>
      </c>
      <c r="H36" s="200">
        <v>759196.48300000001</v>
      </c>
      <c r="I36" s="200">
        <v>744022.49599999993</v>
      </c>
      <c r="J36" s="200">
        <v>698757.62</v>
      </c>
      <c r="K36" s="200">
        <v>725638.9040000001</v>
      </c>
      <c r="L36" s="200">
        <v>705140.11200000008</v>
      </c>
      <c r="M36" s="200">
        <v>479628.78399999999</v>
      </c>
      <c r="N36" s="200">
        <v>8318669.5640000002</v>
      </c>
      <c r="O36" s="218">
        <v>693222.46366666665</v>
      </c>
      <c r="P36" s="238">
        <v>191605.02433333336</v>
      </c>
    </row>
    <row r="37" spans="1:16" s="179" customFormat="1" ht="12" x14ac:dyDescent="0.2">
      <c r="A37" s="178" t="s">
        <v>92</v>
      </c>
      <c r="B37" s="200">
        <v>673428.4</v>
      </c>
      <c r="C37" s="200">
        <v>699975.50000000012</v>
      </c>
      <c r="D37" s="200">
        <v>628812.57000000007</v>
      </c>
      <c r="E37" s="200">
        <v>759675.35099999979</v>
      </c>
      <c r="F37" s="200">
        <v>710276.7379999999</v>
      </c>
      <c r="G37" s="200">
        <v>734601.60600000003</v>
      </c>
      <c r="H37" s="200">
        <v>759346.48300000001</v>
      </c>
      <c r="I37" s="200">
        <v>744094.8459999999</v>
      </c>
      <c r="J37" s="200">
        <v>698802.62</v>
      </c>
      <c r="K37" s="200">
        <v>725698.9040000001</v>
      </c>
      <c r="L37" s="200">
        <v>705244.11200000008</v>
      </c>
      <c r="M37" s="200">
        <v>479688.78399999999</v>
      </c>
      <c r="N37" s="200">
        <v>8319645.9139999999</v>
      </c>
      <c r="O37" s="218">
        <v>693303.82616666669</v>
      </c>
      <c r="P37" s="238">
        <v>191625.02433333336</v>
      </c>
    </row>
    <row r="38" spans="1:16" s="208" customFormat="1" ht="12" x14ac:dyDescent="0.2">
      <c r="A38" s="178" t="s">
        <v>93</v>
      </c>
      <c r="B38" s="200">
        <v>673428.4</v>
      </c>
      <c r="C38" s="200">
        <v>699975.50000000012</v>
      </c>
      <c r="D38" s="200">
        <v>628812.57000000007</v>
      </c>
      <c r="E38" s="200">
        <v>759675.35099999979</v>
      </c>
      <c r="F38" s="200">
        <v>710276.7379999999</v>
      </c>
      <c r="G38" s="200">
        <v>734601.60600000003</v>
      </c>
      <c r="H38" s="200">
        <v>759346.48300000001</v>
      </c>
      <c r="I38" s="200">
        <v>744094.8459999999</v>
      </c>
      <c r="J38" s="200">
        <v>719532.62</v>
      </c>
      <c r="K38" s="200">
        <v>732598.9040000001</v>
      </c>
      <c r="L38" s="200">
        <v>705244.11200000008</v>
      </c>
      <c r="M38" s="200">
        <v>479688.78399999999</v>
      </c>
      <c r="N38" s="200">
        <v>8347275.9139999999</v>
      </c>
      <c r="O38" s="218">
        <v>695606.32616666669</v>
      </c>
      <c r="P38" s="238">
        <v>191625.02433333336</v>
      </c>
    </row>
    <row r="39" spans="1:16" s="179" customFormat="1" ht="12" x14ac:dyDescent="0.2">
      <c r="A39" s="178" t="s">
        <v>167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229"/>
      <c r="P39" s="248"/>
    </row>
    <row r="40" spans="1:16" s="164" customFormat="1" ht="12" x14ac:dyDescent="0.2">
      <c r="A40" s="209" t="s">
        <v>94</v>
      </c>
      <c r="B40" s="210">
        <v>669784.79500000004</v>
      </c>
      <c r="C40" s="210">
        <v>695594.38900000008</v>
      </c>
      <c r="D40" s="210">
        <v>623146.85400000005</v>
      </c>
      <c r="E40" s="210">
        <v>754245.94099999976</v>
      </c>
      <c r="F40" s="210">
        <v>704623.25799999991</v>
      </c>
      <c r="G40" s="210">
        <v>727124.94099999999</v>
      </c>
      <c r="H40" s="210">
        <v>755210.848</v>
      </c>
      <c r="I40" s="210">
        <v>738746.04099999985</v>
      </c>
      <c r="J40" s="210">
        <v>707002.79500000004</v>
      </c>
      <c r="K40" s="210">
        <v>724448.2790000001</v>
      </c>
      <c r="L40" s="210">
        <v>694667.53200000012</v>
      </c>
      <c r="M40" s="210">
        <v>475383.364</v>
      </c>
      <c r="N40" s="210">
        <v>8269979.0369999995</v>
      </c>
      <c r="O40" s="218">
        <v>689164.91975</v>
      </c>
      <c r="P40" s="238">
        <v>191370.3176666667</v>
      </c>
    </row>
    <row r="41" spans="1:16" s="164" customFormat="1" ht="12.75" customHeight="1" x14ac:dyDescent="0.2">
      <c r="A41" s="196" t="s">
        <v>95</v>
      </c>
      <c r="K41" s="193"/>
      <c r="N41" s="163"/>
      <c r="O41" s="228"/>
      <c r="P41" s="249"/>
    </row>
    <row r="42" spans="1:16" s="208" customFormat="1" ht="12.75" customHeight="1" x14ac:dyDescent="0.2">
      <c r="A42" s="178" t="s">
        <v>96</v>
      </c>
      <c r="B42" s="197">
        <v>11.189867574542326</v>
      </c>
      <c r="C42" s="197">
        <v>11.258169522407934</v>
      </c>
      <c r="D42" s="197">
        <v>11.39495166586001</v>
      </c>
      <c r="E42" s="197">
        <v>12.238465170584501</v>
      </c>
      <c r="F42" s="197">
        <v>12.37739650492464</v>
      </c>
      <c r="G42" s="197">
        <v>12.55259482912636</v>
      </c>
      <c r="H42" s="197">
        <v>12.515585903681322</v>
      </c>
      <c r="I42" s="197">
        <v>12.622651819122174</v>
      </c>
      <c r="J42" s="197">
        <v>12.793382477007123</v>
      </c>
      <c r="K42" s="197">
        <v>12.551712091678548</v>
      </c>
      <c r="L42" s="197">
        <v>12.606909095847252</v>
      </c>
      <c r="M42" s="197">
        <v>12.667667208215498</v>
      </c>
      <c r="N42" s="197">
        <v>12.200840174817502</v>
      </c>
      <c r="O42" s="230">
        <v>12.200840174817502</v>
      </c>
      <c r="P42" s="250">
        <v>13.14058257738146</v>
      </c>
    </row>
    <row r="43" spans="1:16" s="208" customFormat="1" ht="12.75" customHeight="1" x14ac:dyDescent="0.2">
      <c r="A43" s="178" t="s">
        <v>97</v>
      </c>
      <c r="B43" s="197">
        <v>7.6973357403346361</v>
      </c>
      <c r="C43" s="197">
        <v>7.7192893934615805</v>
      </c>
      <c r="D43" s="197">
        <v>7.7721214697764465</v>
      </c>
      <c r="E43" s="197">
        <v>8.6382860239261365</v>
      </c>
      <c r="F43" s="197">
        <v>8.7196809709691596</v>
      </c>
      <c r="G43" s="197">
        <v>8.9115311758250204</v>
      </c>
      <c r="H43" s="197">
        <v>8.9108735647777042</v>
      </c>
      <c r="I43" s="197">
        <v>9.0522673068818857</v>
      </c>
      <c r="J43" s="197">
        <v>9.1724171219141137</v>
      </c>
      <c r="K43" s="197">
        <v>9.0147447573945918</v>
      </c>
      <c r="L43" s="197">
        <v>9.0928897036856</v>
      </c>
      <c r="M43" s="197">
        <v>9.1636437009848155</v>
      </c>
      <c r="N43" s="197">
        <v>8.6237962880228611</v>
      </c>
      <c r="O43" s="230">
        <v>8.6237962880228611</v>
      </c>
      <c r="P43" s="250">
        <v>9.4170363199862823</v>
      </c>
    </row>
    <row r="44" spans="1:16" s="179" customFormat="1" ht="12" x14ac:dyDescent="0.2">
      <c r="A44" s="178" t="s">
        <v>98</v>
      </c>
      <c r="B44" s="197">
        <v>8.1583823012709455</v>
      </c>
      <c r="C44" s="197">
        <v>8.1749594122662561</v>
      </c>
      <c r="D44" s="197">
        <v>8.2253400395044949</v>
      </c>
      <c r="E44" s="197">
        <v>9.0971457602356658</v>
      </c>
      <c r="F44" s="197">
        <v>9.1798301320993705</v>
      </c>
      <c r="G44" s="197">
        <v>9.3708252214083352</v>
      </c>
      <c r="H44" s="197">
        <v>9.3629707467472407</v>
      </c>
      <c r="I44" s="197">
        <v>9.5013535954640069</v>
      </c>
      <c r="J44" s="197">
        <v>9.6640290436346028</v>
      </c>
      <c r="K44" s="197">
        <v>9.4927971114977581</v>
      </c>
      <c r="L44" s="197">
        <v>9.5757640348733002</v>
      </c>
      <c r="M44" s="197">
        <v>9.6200891349258875</v>
      </c>
      <c r="N44" s="197">
        <v>9.0867845486848822</v>
      </c>
      <c r="O44" s="230">
        <v>9.0867845486848822</v>
      </c>
      <c r="P44" s="250">
        <v>9.8570706164794668</v>
      </c>
    </row>
    <row r="45" spans="1:16" s="179" customFormat="1" ht="12" x14ac:dyDescent="0.2">
      <c r="A45" s="178" t="s">
        <v>99</v>
      </c>
      <c r="B45" s="197">
        <v>8.1591092479736371</v>
      </c>
      <c r="C45" s="197">
        <v>8.1756602076690399</v>
      </c>
      <c r="D45" s="197">
        <v>8.2254708490849886</v>
      </c>
      <c r="E45" s="197">
        <v>9.0971457602356658</v>
      </c>
      <c r="F45" s="197">
        <v>9.1807349223172956</v>
      </c>
      <c r="G45" s="197">
        <v>9.3744621883055572</v>
      </c>
      <c r="H45" s="197">
        <v>9.3648206573348958</v>
      </c>
      <c r="I45" s="197">
        <v>9.5022775230822258</v>
      </c>
      <c r="J45" s="197">
        <v>9.6646514072332472</v>
      </c>
      <c r="K45" s="197">
        <v>9.4935820305856815</v>
      </c>
      <c r="L45" s="197">
        <v>9.5771763491675497</v>
      </c>
      <c r="M45" s="197">
        <v>9.6212925767695605</v>
      </c>
      <c r="N45" s="197">
        <v>9.0878510512098174</v>
      </c>
      <c r="O45" s="230">
        <v>9.0878510512098174</v>
      </c>
      <c r="P45" s="250">
        <v>9.8580995112749736</v>
      </c>
    </row>
    <row r="46" spans="1:16" s="208" customFormat="1" ht="12" x14ac:dyDescent="0.2">
      <c r="A46" s="178" t="s">
        <v>100</v>
      </c>
      <c r="B46" s="197">
        <v>8.1591092479736371</v>
      </c>
      <c r="C46" s="197">
        <v>8.1756602076690399</v>
      </c>
      <c r="D46" s="197">
        <v>8.2254708490849886</v>
      </c>
      <c r="E46" s="197">
        <v>9.0971457602356658</v>
      </c>
      <c r="F46" s="197">
        <v>9.1807349223172956</v>
      </c>
      <c r="G46" s="197">
        <v>9.3744621883055572</v>
      </c>
      <c r="H46" s="197">
        <v>9.3648206573348958</v>
      </c>
      <c r="I46" s="197">
        <v>9.5022775230822258</v>
      </c>
      <c r="J46" s="197">
        <v>9.9513535716755417</v>
      </c>
      <c r="K46" s="197">
        <v>9.5838477256969448</v>
      </c>
      <c r="L46" s="197">
        <v>9.5771763491675497</v>
      </c>
      <c r="M46" s="197">
        <v>9.6212925767695605</v>
      </c>
      <c r="N46" s="197">
        <v>9.1180323025684107</v>
      </c>
      <c r="O46" s="230">
        <v>9.1180323025684107</v>
      </c>
      <c r="P46" s="250">
        <v>9.8580995112749736</v>
      </c>
    </row>
    <row r="47" spans="1:16" s="179" customFormat="1" ht="12" x14ac:dyDescent="0.2">
      <c r="A47" s="209" t="s">
        <v>94</v>
      </c>
      <c r="B47" s="211">
        <v>8.1149641372960009</v>
      </c>
      <c r="C47" s="211">
        <v>8.1244891668710668</v>
      </c>
      <c r="D47" s="211">
        <v>8.1513578557693567</v>
      </c>
      <c r="E47" s="211">
        <v>9.0321283365466343</v>
      </c>
      <c r="F47" s="211">
        <v>9.1076604451567853</v>
      </c>
      <c r="G47" s="211">
        <v>9.2790503177560559</v>
      </c>
      <c r="H47" s="211">
        <v>9.3138169575137209</v>
      </c>
      <c r="I47" s="211">
        <v>9.4339719437598148</v>
      </c>
      <c r="J47" s="211">
        <v>9.7780623055113765</v>
      </c>
      <c r="K47" s="211">
        <v>9.4772213733467652</v>
      </c>
      <c r="L47" s="211">
        <v>9.4335469730302304</v>
      </c>
      <c r="M47" s="211">
        <v>9.5349372003931236</v>
      </c>
      <c r="N47" s="211">
        <v>9.0335981196523303</v>
      </c>
      <c r="O47" s="231">
        <v>9.0335981196523321</v>
      </c>
      <c r="P47" s="251">
        <v>9.8449961930892584</v>
      </c>
    </row>
  </sheetData>
  <mergeCells count="4">
    <mergeCell ref="R7:R8"/>
    <mergeCell ref="R9:R10"/>
    <mergeCell ref="R11:R12"/>
    <mergeCell ref="R13:R14"/>
  </mergeCells>
  <phoneticPr fontId="25" type="noConversion"/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2604</v>
      </c>
      <c r="C6" s="125">
        <f>VLOOKUP($A$2,'[1]Taxicard Members'!$A$3:$C$35,3,FALSE)</f>
        <v>2597</v>
      </c>
      <c r="D6" s="125">
        <f>VLOOKUP($A$2,'[3]Taxicard Members'!$A$3:$C$35,3,FALSE)</f>
        <v>2598</v>
      </c>
      <c r="E6" s="125">
        <f>VLOOKUP($A$2,'[4]Taxicard Members'!$A$3:$C$35,3,FALSE)</f>
        <v>2599</v>
      </c>
      <c r="F6" s="125">
        <f>VLOOKUP($A$2,'[5]Taxicard Members'!$A$3:$C$35,3,FALSE)</f>
        <v>2479</v>
      </c>
      <c r="G6" s="125">
        <f>VLOOKUP($A$2,'[6]Taxicard Members'!$A$3:$C$35,3,FALSE)</f>
        <v>2480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15357</v>
      </c>
      <c r="O6" s="48">
        <f>N6/$N$5</f>
        <v>2559.5</v>
      </c>
    </row>
    <row r="7" spans="1:15" x14ac:dyDescent="0.2">
      <c r="A7" s="49" t="s">
        <v>68</v>
      </c>
      <c r="B7" s="50">
        <f>VLOOKUP($A$2,'[2]LMU Other'!$A$2:$Z$36,26,FALSE)</f>
        <v>109</v>
      </c>
      <c r="C7" s="50">
        <f>VLOOKUP($A$2,'[1]LMU Other'!$A$2:$Z$36,26,FALSE)</f>
        <v>163</v>
      </c>
      <c r="D7" s="50">
        <f>VLOOKUP($A$2,'[3]LMU Other'!$A$2:$Z$36,26,FALSE)</f>
        <v>224</v>
      </c>
      <c r="E7" s="50">
        <f>VLOOKUP($A$2,'[4]LMU Other'!$A$2:$Z$36,26,FALSE)</f>
        <v>319</v>
      </c>
      <c r="F7" s="50">
        <f>VLOOKUP($A$2,'[5]LMU Other'!$A$2:$Z$36,26,FALSE)</f>
        <v>550</v>
      </c>
      <c r="G7" s="50">
        <f>VLOOKUP($A$2,'[6]LMU Other'!$A$2:$Z$36,26,FALSE)</f>
        <v>641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2006</v>
      </c>
      <c r="O7" s="48">
        <f>N7/$N$5</f>
        <v>334.33333333333331</v>
      </c>
    </row>
    <row r="8" spans="1:15" s="11" customFormat="1" x14ac:dyDescent="0.2">
      <c r="A8" s="49" t="s">
        <v>69</v>
      </c>
      <c r="B8" s="36">
        <f t="shared" ref="B8:M8" si="1">IF(B6=0,"",B7/B6)</f>
        <v>4.185867895545315E-2</v>
      </c>
      <c r="C8" s="36">
        <f t="shared" si="1"/>
        <v>6.2764728532922601E-2</v>
      </c>
      <c r="D8" s="36">
        <f t="shared" si="1"/>
        <v>8.6220169361046956E-2</v>
      </c>
      <c r="E8" s="36">
        <f t="shared" si="1"/>
        <v>0.12273951519815314</v>
      </c>
      <c r="F8" s="36">
        <f t="shared" si="1"/>
        <v>0.22186365469947558</v>
      </c>
      <c r="G8" s="36">
        <f t="shared" si="1"/>
        <v>0.25846774193548389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0.13062447092531093</v>
      </c>
      <c r="O8" s="37">
        <f>IF(O6="","",O7/O6)</f>
        <v>0.13062447092531093</v>
      </c>
    </row>
    <row r="9" spans="1:15" x14ac:dyDescent="0.2">
      <c r="A9" s="49" t="s">
        <v>70</v>
      </c>
      <c r="B9" s="51">
        <f t="shared" ref="B9:O9" si="2">IF(B6=0,"",B15/B6)</f>
        <v>0.1455453149001536</v>
      </c>
      <c r="C9" s="51">
        <f t="shared" si="2"/>
        <v>0.24874855602618406</v>
      </c>
      <c r="D9" s="51">
        <f t="shared" si="2"/>
        <v>0.37721324095458042</v>
      </c>
      <c r="E9" s="51">
        <f t="shared" si="2"/>
        <v>0.58099268949595995</v>
      </c>
      <c r="F9" s="51">
        <f t="shared" si="2"/>
        <v>0.92940701895925781</v>
      </c>
      <c r="G9" s="51">
        <f t="shared" si="2"/>
        <v>1.1048387096774193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0.5573354170736472</v>
      </c>
      <c r="O9" s="52">
        <f t="shared" si="2"/>
        <v>0.5573354170736472</v>
      </c>
    </row>
    <row r="10" spans="1:15" x14ac:dyDescent="0.2">
      <c r="A10" s="49" t="s">
        <v>71</v>
      </c>
      <c r="B10" s="51">
        <f t="shared" ref="B10:O10" si="3">IF(B6=0,"",B15/B7)</f>
        <v>3.477064220183486</v>
      </c>
      <c r="C10" s="51">
        <f t="shared" si="3"/>
        <v>3.96319018404908</v>
      </c>
      <c r="D10" s="51">
        <f t="shared" si="3"/>
        <v>4.375</v>
      </c>
      <c r="E10" s="51">
        <f t="shared" si="3"/>
        <v>4.7335423197492164</v>
      </c>
      <c r="F10" s="51">
        <f t="shared" si="3"/>
        <v>4.1890909090909094</v>
      </c>
      <c r="G10" s="51">
        <f t="shared" si="3"/>
        <v>4.2745709828393137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4.2666999002991028</v>
      </c>
      <c r="O10" s="52">
        <f t="shared" si="3"/>
        <v>4.2666999002991028</v>
      </c>
    </row>
    <row r="11" spans="1:15" s="55" customFormat="1" x14ac:dyDescent="0.2">
      <c r="A11" s="29" t="s">
        <v>72</v>
      </c>
      <c r="B11" s="53">
        <f>VLOOKUP($A$2,'[2]LMU Other'!$A$2:$Z$36,25,FALSE)</f>
        <v>1643.4</v>
      </c>
      <c r="C11" s="53">
        <f>VLOOKUP($A$2,'[1]LMU Other'!$A$2:$Z$36,25,FALSE)</f>
        <v>2897.8</v>
      </c>
      <c r="D11" s="53">
        <f>VLOOKUP($A$2,'[3]LMU Other'!$A$2:$Z$36,25,FALSE)</f>
        <v>3876.3</v>
      </c>
      <c r="E11" s="53">
        <f>VLOOKUP($A$2,'[4]LMU Other'!$A$2:$Z$36,25,FALSE)</f>
        <v>6008.5</v>
      </c>
      <c r="F11" s="53">
        <f>VLOOKUP($A$2,'[5]LMU Other'!$A$2:$Z$36,25,FALSE)</f>
        <v>8211.2000000000007</v>
      </c>
      <c r="G11" s="53">
        <f>VLOOKUP($A$2,'[6]LMU Other'!$A$2:$Z$36,25,FALSE)</f>
        <v>9948.7000000000007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32585.9</v>
      </c>
      <c r="O11" s="81">
        <f>N11/$N$5</f>
        <v>5430.9833333333336</v>
      </c>
    </row>
    <row r="12" spans="1:15" s="58" customFormat="1" x14ac:dyDescent="0.2">
      <c r="A12" s="56" t="s">
        <v>73</v>
      </c>
      <c r="B12" s="57">
        <f t="shared" ref="B12:O12" si="4">IF(B6=0,"",B11/B15)</f>
        <v>4.3361477572559366</v>
      </c>
      <c r="C12" s="57">
        <f t="shared" si="4"/>
        <v>4.4857585139318887</v>
      </c>
      <c r="D12" s="57">
        <f t="shared" si="4"/>
        <v>3.9554081632653064</v>
      </c>
      <c r="E12" s="57">
        <f t="shared" si="4"/>
        <v>3.9791390728476821</v>
      </c>
      <c r="F12" s="57">
        <f t="shared" si="4"/>
        <v>3.5638888888888891</v>
      </c>
      <c r="G12" s="57">
        <f t="shared" si="4"/>
        <v>3.6309124087591242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3.8072087860731396</v>
      </c>
      <c r="O12" s="57">
        <f t="shared" si="4"/>
        <v>3.8072087860731396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379</v>
      </c>
      <c r="C15" s="47">
        <f>VLOOKUP($A$2,'[1]LC Invoice'!$A$2:$Q$34,4,FALSE)</f>
        <v>646</v>
      </c>
      <c r="D15" s="47">
        <f>VLOOKUP($A$2,'[3]LC Invoice'!$A$2:$S$34,4,FALSE)</f>
        <v>980</v>
      </c>
      <c r="E15" s="47">
        <f>VLOOKUP($A$2,'[4]LC Invoice'!$A$2:$P$34,4,FALSE)</f>
        <v>1510</v>
      </c>
      <c r="F15" s="47">
        <f>VLOOKUP($A$2,'[5]LC Invoice'!$A$2:$P$34,4,FALSE)</f>
        <v>2304</v>
      </c>
      <c r="G15" s="47">
        <f>VLOOKUP($A$2,'[6]LC Invoice'!$A$2:$P$34,4,FALSE)</f>
        <v>2740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8559</v>
      </c>
      <c r="O15" s="48">
        <f>N15/$N$5</f>
        <v>1426.5</v>
      </c>
    </row>
    <row r="16" spans="1:15" s="66" customFormat="1" x14ac:dyDescent="0.2">
      <c r="A16" s="64" t="s">
        <v>76</v>
      </c>
      <c r="B16" s="65">
        <f>VLOOKUP($A$2,'[2]Wheelchair Trips'!$A$2:$E$34,3,FALSE)</f>
        <v>46</v>
      </c>
      <c r="C16" s="65">
        <f>VLOOKUP($A$2,'[1]Wheelchair Trips'!$A$2:$E$34,3,FALSE)</f>
        <v>78</v>
      </c>
      <c r="D16" s="65">
        <f>VLOOKUP($A$2,'[3]Wheelchair Trips'!$A$2:$E$34,3,FALSE)</f>
        <v>121</v>
      </c>
      <c r="E16" s="65">
        <f>VLOOKUP($A$2,'[4]Wheelchair Trips'!$A$2:$E$34,3,FALSE)</f>
        <v>147</v>
      </c>
      <c r="F16" s="65">
        <f>VLOOKUP($A$2,'[5]Wheelchair Trips'!$A$2:$E$34,3,FALSE)</f>
        <v>183</v>
      </c>
      <c r="G16" s="65">
        <f>VLOOKUP($A$2,'[6]Wheelchair Trips'!$A$2:$E$34,3,FALSE)</f>
        <v>264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839</v>
      </c>
      <c r="O16" s="48">
        <f>N16/$N$5</f>
        <v>139.83333333333334</v>
      </c>
    </row>
    <row r="17" spans="1:15" s="11" customFormat="1" x14ac:dyDescent="0.2">
      <c r="A17" s="49" t="s">
        <v>77</v>
      </c>
      <c r="B17" s="67">
        <f t="shared" ref="B17:O17" si="5">IF(B6=0,"",B16/B15)</f>
        <v>0.12137203166226913</v>
      </c>
      <c r="C17" s="67">
        <f t="shared" si="5"/>
        <v>0.12074303405572756</v>
      </c>
      <c r="D17" s="67">
        <f t="shared" si="5"/>
        <v>0.12346938775510204</v>
      </c>
      <c r="E17" s="67">
        <f t="shared" si="5"/>
        <v>9.7350993377483444E-2</v>
      </c>
      <c r="F17" s="67">
        <f t="shared" si="5"/>
        <v>7.9427083333333329E-2</v>
      </c>
      <c r="G17" s="67">
        <f t="shared" si="5"/>
        <v>9.6350364963503646E-2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9.8025470265217893E-2</v>
      </c>
      <c r="O17" s="68">
        <f t="shared" si="5"/>
        <v>9.8025470265217907E-2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10</v>
      </c>
      <c r="C21" s="73">
        <f>VLOOKUP($A$2,'[1]LC Invoice'!$A$2:$Q$34,7,FALSE)</f>
        <v>44</v>
      </c>
      <c r="D21" s="73">
        <f>VLOOKUP($A$2,'[3]LC Invoice'!$A$2:$S$34,7,FALSE)</f>
        <v>70</v>
      </c>
      <c r="E21" s="73">
        <f>VLOOKUP($A$2,'[4]LC Invoice'!$A$2:$P$34,7,FALSE)</f>
        <v>16</v>
      </c>
      <c r="F21" s="73">
        <f>VLOOKUP($A$2,'[5]LC Invoice'!$A$2:$P$34,7,FALSE)</f>
        <v>23</v>
      </c>
      <c r="G21" s="73">
        <f>VLOOKUP($A$2,'[6]LC Invoice'!$A$2:$P$34,7,FALSE)</f>
        <v>79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242</v>
      </c>
      <c r="O21" s="70">
        <f>N21/$N$5</f>
        <v>40.333333333333336</v>
      </c>
    </row>
    <row r="22" spans="1:15" s="75" customFormat="1" x14ac:dyDescent="0.2">
      <c r="A22" s="29" t="s">
        <v>81</v>
      </c>
      <c r="B22" s="74">
        <f>VLOOKUP($A$2,'[2]LC Invoice'!$A$2:$P$35,8,FALSE)</f>
        <v>45.5</v>
      </c>
      <c r="C22" s="74">
        <f>VLOOKUP($A$2,'[1]LC Invoice'!$A$2:$Q$35,8,FALSE)</f>
        <v>40.5</v>
      </c>
      <c r="D22" s="74">
        <f>VLOOKUP($A$2,'[3]LC Invoice'!$A$2:$S$35,8,FALSE)</f>
        <v>38</v>
      </c>
      <c r="E22" s="74">
        <f>VLOOKUP($A$2,'[4]LC Invoice'!$A$2:$P$35,8,FALSE)</f>
        <v>72</v>
      </c>
      <c r="F22" s="74">
        <f>VLOOKUP($A$2,'[5]LC Invoice'!$A$2:$P$35,8,FALSE)</f>
        <v>113.5</v>
      </c>
      <c r="G22" s="74">
        <f>VLOOKUP($A$2,'[6]LC Invoice'!$A$2:$P$35,8,FALSE)</f>
        <v>99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408.5</v>
      </c>
      <c r="O22" s="54">
        <f>N22/$N$5</f>
        <v>68.083333333333329</v>
      </c>
    </row>
    <row r="23" spans="1:15" x14ac:dyDescent="0.2">
      <c r="A23" s="49" t="s">
        <v>82</v>
      </c>
      <c r="B23" s="67">
        <f t="shared" ref="B23:O23" si="6">IF(B6=0,"",B21/B15)</f>
        <v>2.6385224274406333E-2</v>
      </c>
      <c r="C23" s="67">
        <f t="shared" si="6"/>
        <v>6.8111455108359129E-2</v>
      </c>
      <c r="D23" s="67">
        <f t="shared" si="6"/>
        <v>7.1428571428571425E-2</v>
      </c>
      <c r="E23" s="67">
        <f t="shared" si="6"/>
        <v>1.0596026490066225E-2</v>
      </c>
      <c r="F23" s="67">
        <f t="shared" si="6"/>
        <v>9.9826388888888881E-3</v>
      </c>
      <c r="G23" s="67">
        <f t="shared" si="6"/>
        <v>2.8832116788321167E-2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2.8274331113447834E-2</v>
      </c>
      <c r="O23" s="68">
        <f t="shared" si="6"/>
        <v>2.8274331113447834E-2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210</v>
      </c>
      <c r="D24" s="125">
        <f>VLOOKUP($A$2,'[3]LC Invoice'!$A$2:$V$34,18,FALSE)</f>
        <v>13.411918367346939</v>
      </c>
      <c r="E24" s="125">
        <f>VLOOKUP($A$2,'[4]LC Invoice'!$A$2:$S$34,18,FALSE)</f>
        <v>13.09862251655629</v>
      </c>
      <c r="F24" s="125">
        <f>VLOOKUP($A$2,'[5]LC Invoice'!$A$2:$S$34,18,FALSE)</f>
        <v>12.669518229166666</v>
      </c>
      <c r="G24" s="125">
        <f>VLOOKUP($A$2,'[6]LC Invoice'!$A$2:$S$34,18,FALSE)</f>
        <v>12.927729927007301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290.10778904007719</v>
      </c>
      <c r="O24" s="154">
        <f>N24/COUNTIF(B24:M24,"&lt;&gt;0")</f>
        <v>48.351298173346201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35</v>
      </c>
      <c r="D25" s="125">
        <f>VLOOKUP($A$2,'[3]LC Invoice'!$A$2:$V$34,19,FALSE)</f>
        <v>27.299999999999983</v>
      </c>
      <c r="E25" s="125">
        <f>VLOOKUP($A$2,'[4]LC Invoice'!$A$2:$S$34,19,FALSE)</f>
        <v>19.599999999999991</v>
      </c>
      <c r="F25" s="125">
        <f>VLOOKUP($A$2,'[5]LC Invoice'!$A$2:$S$34,19,FALSE)</f>
        <v>26.599999999999984</v>
      </c>
      <c r="G25" s="125">
        <f>VLOOKUP($A$2,'[6]LC Invoice'!$A$2:$S$34,19,FALSE)</f>
        <v>29.399999999999981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144.89999999999995</v>
      </c>
      <c r="O25" s="155">
        <f>N25/COUNTIF(B25:M25,"&lt;&gt;0")</f>
        <v>24.149999999999991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3439.12</v>
      </c>
      <c r="C28" s="80">
        <f>VLOOKUP($A$2,'[1]LMU Other'!$A$2:$Z$36,24,FALSE)</f>
        <v>6186.54</v>
      </c>
      <c r="D28" s="80">
        <f>VLOOKUP($A$2,'[3]LMU Other'!$A$2:$Z$36,24,FALSE)</f>
        <v>8892.18</v>
      </c>
      <c r="E28" s="80">
        <f>VLOOKUP($A$2,'[4]LMU Other'!$A$2:$Z$36,24,FALSE)</f>
        <v>13186.62</v>
      </c>
      <c r="F28" s="80">
        <f>VLOOKUP($A$2,'[5]LMU Other'!$A$2:$Z$36,24,FALSE)</f>
        <v>20203.07</v>
      </c>
      <c r="G28" s="80">
        <f>VLOOKUP($A$2,'[6]LMU Other'!$A$2:$Z$36,24,FALSE)</f>
        <v>24593.38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76500.91</v>
      </c>
      <c r="O28" s="54">
        <f>N28/$N$5</f>
        <v>12750.151666666667</v>
      </c>
    </row>
    <row r="29" spans="1:15" s="75" customFormat="1" x14ac:dyDescent="0.2">
      <c r="A29" s="29" t="s">
        <v>85</v>
      </c>
      <c r="B29" s="80">
        <f>VLOOKUP($A$2,'[2]LC Invoice'!$A$2:$P$34,9,FALSE)</f>
        <v>154.69999999999999</v>
      </c>
      <c r="C29" s="80">
        <f>VLOOKUP($A$2,'[1]LC Invoice'!$A$2:$Q$34,9,FALSE)</f>
        <v>242.2</v>
      </c>
      <c r="D29" s="80">
        <f>VLOOKUP($A$2,'[3]LC Invoice'!$A$2:$S$34,9,FALSE)</f>
        <v>375.2</v>
      </c>
      <c r="E29" s="80">
        <f>VLOOKUP($A$2,'[4]LC Invoice'!$A$2:$P$34,9,FALSE)</f>
        <v>583.79999999999995</v>
      </c>
      <c r="F29" s="80">
        <f>VLOOKUP($A$2,'[5]LC Invoice'!$A$2:$P$34,9,FALSE)</f>
        <v>776.3</v>
      </c>
      <c r="G29" s="80">
        <f>VLOOKUP($A$2,'[6]LC Invoice'!$A$2:$P$34,9,FALSE)</f>
        <v>879.9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3012.1</v>
      </c>
      <c r="O29" s="81">
        <f>N29/$N$5</f>
        <v>502.01666666666665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23.204999999999998</v>
      </c>
      <c r="C36" s="87">
        <f t="shared" ref="C36:M36" si="8">C35*C29</f>
        <v>36.33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59.534999999999997</v>
      </c>
      <c r="O36" s="88">
        <f>N36/$N$5</f>
        <v>9.9224999999999994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5082.5200000000004</v>
      </c>
      <c r="C39" s="94">
        <f t="shared" ref="C39:I39" si="9">C11+C28</f>
        <v>9084.34</v>
      </c>
      <c r="D39" s="94">
        <f t="shared" si="9"/>
        <v>12768.48</v>
      </c>
      <c r="E39" s="94">
        <f t="shared" si="9"/>
        <v>19195.120000000003</v>
      </c>
      <c r="F39" s="94">
        <f t="shared" si="9"/>
        <v>28414.27</v>
      </c>
      <c r="G39" s="94">
        <f t="shared" si="9"/>
        <v>34542.080000000002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109086.81000000001</v>
      </c>
      <c r="O39" s="110">
        <f>N39/$N$5</f>
        <v>18181.135000000002</v>
      </c>
    </row>
    <row r="40" spans="1:15" s="58" customFormat="1" x14ac:dyDescent="0.2">
      <c r="A40" s="56" t="s">
        <v>91</v>
      </c>
      <c r="B40" s="94">
        <f>B28+B29</f>
        <v>3593.8199999999997</v>
      </c>
      <c r="C40" s="94">
        <f t="shared" ref="C40:M40" si="10">C28+C29</f>
        <v>6428.74</v>
      </c>
      <c r="D40" s="94">
        <f t="shared" si="10"/>
        <v>9267.380000000001</v>
      </c>
      <c r="E40" s="94">
        <f t="shared" si="10"/>
        <v>13770.42</v>
      </c>
      <c r="F40" s="94">
        <f t="shared" si="10"/>
        <v>20979.37</v>
      </c>
      <c r="G40" s="94">
        <f t="shared" si="10"/>
        <v>25473.280000000002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79513.009999999995</v>
      </c>
      <c r="O40" s="110">
        <f>N40/$N$5</f>
        <v>13252.168333333333</v>
      </c>
    </row>
    <row r="41" spans="1:15" s="58" customFormat="1" x14ac:dyDescent="0.2">
      <c r="A41" s="56" t="s">
        <v>92</v>
      </c>
      <c r="B41" s="94">
        <f t="shared" ref="B41:M41" si="11">SUM(B28:B31)</f>
        <v>3593.8199999999997</v>
      </c>
      <c r="C41" s="94">
        <f t="shared" si="11"/>
        <v>6428.74</v>
      </c>
      <c r="D41" s="94">
        <f t="shared" si="11"/>
        <v>9267.380000000001</v>
      </c>
      <c r="E41" s="94">
        <f t="shared" si="11"/>
        <v>13770.42</v>
      </c>
      <c r="F41" s="94">
        <f t="shared" si="11"/>
        <v>20979.37</v>
      </c>
      <c r="G41" s="94">
        <f t="shared" si="11"/>
        <v>25473.280000000002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79513.009999999995</v>
      </c>
      <c r="O41" s="110">
        <f>N41/$N$5</f>
        <v>13252.168333333333</v>
      </c>
    </row>
    <row r="42" spans="1:15" s="95" customFormat="1" x14ac:dyDescent="0.2">
      <c r="A42" s="56" t="s">
        <v>93</v>
      </c>
      <c r="B42" s="94">
        <f t="shared" ref="B42:I42" si="12">SUM(B28:B32)</f>
        <v>3593.8199999999997</v>
      </c>
      <c r="C42" s="94">
        <f t="shared" si="12"/>
        <v>6428.74</v>
      </c>
      <c r="D42" s="94">
        <f t="shared" si="12"/>
        <v>9267.380000000001</v>
      </c>
      <c r="E42" s="94">
        <f>SUM(E28:E32)</f>
        <v>13770.42</v>
      </c>
      <c r="F42" s="94">
        <f t="shared" si="12"/>
        <v>20979.37</v>
      </c>
      <c r="G42" s="94">
        <f t="shared" si="12"/>
        <v>25473.280000000002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79513.009999999995</v>
      </c>
      <c r="O42" s="110">
        <f>N42/$N$5</f>
        <v>13252.168333333333</v>
      </c>
    </row>
    <row r="43" spans="1:15" s="58" customFormat="1" x14ac:dyDescent="0.2">
      <c r="A43" s="96" t="s">
        <v>94</v>
      </c>
      <c r="B43" s="97">
        <f t="shared" ref="B43:I43" si="13">B42-B36</f>
        <v>3570.6149999999998</v>
      </c>
      <c r="C43" s="97">
        <f>C42-C36</f>
        <v>6392.41</v>
      </c>
      <c r="D43" s="97">
        <f t="shared" si="13"/>
        <v>9267.380000000001</v>
      </c>
      <c r="E43" s="97">
        <f>E42-E36</f>
        <v>13770.42</v>
      </c>
      <c r="F43" s="97">
        <f t="shared" si="13"/>
        <v>20979.37</v>
      </c>
      <c r="G43" s="97">
        <f t="shared" si="13"/>
        <v>25473.280000000002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79453.474999999991</v>
      </c>
      <c r="O43" s="111">
        <f>N43/$N$5</f>
        <v>13242.245833333332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13.410343007915568</v>
      </c>
      <c r="C46" s="94">
        <f t="shared" si="14"/>
        <v>14.062445820433437</v>
      </c>
      <c r="D46" s="94">
        <f t="shared" si="14"/>
        <v>13.029061224489796</v>
      </c>
      <c r="E46" s="94">
        <f t="shared" si="14"/>
        <v>12.712000000000002</v>
      </c>
      <c r="F46" s="94">
        <f t="shared" si="14"/>
        <v>12.332582465277778</v>
      </c>
      <c r="G46" s="94">
        <f t="shared" si="14"/>
        <v>12.606598540145987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12.745275148966002</v>
      </c>
      <c r="O46" s="108">
        <f t="shared" si="14"/>
        <v>12.745275148966002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9.0741952506596295</v>
      </c>
      <c r="C47" s="94">
        <f t="shared" si="15"/>
        <v>9.5766873065015474</v>
      </c>
      <c r="D47" s="94">
        <f t="shared" si="15"/>
        <v>9.0736530612244906</v>
      </c>
      <c r="E47" s="94">
        <f t="shared" si="15"/>
        <v>8.7328609271523181</v>
      </c>
      <c r="F47" s="94">
        <f t="shared" si="15"/>
        <v>8.7686935763888894</v>
      </c>
      <c r="G47" s="94">
        <f t="shared" si="15"/>
        <v>8.9756861313868619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8.9380663628928616</v>
      </c>
      <c r="O47" s="108">
        <f t="shared" si="15"/>
        <v>8.9380663628928616</v>
      </c>
    </row>
    <row r="48" spans="1:15" s="58" customFormat="1" x14ac:dyDescent="0.2">
      <c r="A48" s="56" t="s">
        <v>98</v>
      </c>
      <c r="B48" s="94">
        <f>IF(B$6=0,"",B40/B$15)</f>
        <v>9.4823746701846954</v>
      </c>
      <c r="C48" s="94">
        <f t="shared" ref="B48:O51" si="16">IF(C$6=0,"",C40/C$15)</f>
        <v>9.9516099071207424</v>
      </c>
      <c r="D48" s="94">
        <f t="shared" si="16"/>
        <v>9.4565102040816331</v>
      </c>
      <c r="E48" s="94">
        <f t="shared" si="16"/>
        <v>9.1194834437086101</v>
      </c>
      <c r="F48" s="94">
        <f t="shared" si="16"/>
        <v>9.1056293402777779</v>
      </c>
      <c r="G48" s="94">
        <f t="shared" si="16"/>
        <v>9.2968175182481758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9.2899883163921011</v>
      </c>
      <c r="O48" s="108">
        <f t="shared" si="16"/>
        <v>9.2899883163921011</v>
      </c>
    </row>
    <row r="49" spans="1:15" s="58" customFormat="1" x14ac:dyDescent="0.2">
      <c r="A49" s="56" t="s">
        <v>99</v>
      </c>
      <c r="B49" s="94">
        <f t="shared" si="16"/>
        <v>9.4823746701846954</v>
      </c>
      <c r="C49" s="94">
        <f t="shared" si="16"/>
        <v>9.9516099071207424</v>
      </c>
      <c r="D49" s="94">
        <f t="shared" si="16"/>
        <v>9.4565102040816331</v>
      </c>
      <c r="E49" s="94">
        <f t="shared" si="16"/>
        <v>9.1194834437086101</v>
      </c>
      <c r="F49" s="94">
        <f t="shared" si="16"/>
        <v>9.1056293402777779</v>
      </c>
      <c r="G49" s="94">
        <f t="shared" si="16"/>
        <v>9.2968175182481758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9.2899883163921011</v>
      </c>
      <c r="O49" s="108">
        <f t="shared" si="16"/>
        <v>9.2899883163921011</v>
      </c>
    </row>
    <row r="50" spans="1:15" s="95" customFormat="1" x14ac:dyDescent="0.2">
      <c r="A50" s="56" t="s">
        <v>100</v>
      </c>
      <c r="B50" s="94">
        <f t="shared" si="16"/>
        <v>9.4823746701846954</v>
      </c>
      <c r="C50" s="94">
        <f t="shared" si="16"/>
        <v>9.9516099071207424</v>
      </c>
      <c r="D50" s="94">
        <f t="shared" si="16"/>
        <v>9.4565102040816331</v>
      </c>
      <c r="E50" s="94">
        <f t="shared" si="16"/>
        <v>9.1194834437086101</v>
      </c>
      <c r="F50" s="94">
        <f t="shared" si="16"/>
        <v>9.1056293402777779</v>
      </c>
      <c r="G50" s="94">
        <f t="shared" si="16"/>
        <v>9.2968175182481758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9.2899883163921011</v>
      </c>
      <c r="O50" s="108">
        <f t="shared" si="16"/>
        <v>9.2899883163921011</v>
      </c>
    </row>
    <row r="51" spans="1:15" s="58" customFormat="1" x14ac:dyDescent="0.2">
      <c r="A51" s="96" t="s">
        <v>94</v>
      </c>
      <c r="B51" s="97">
        <f t="shared" si="16"/>
        <v>9.4211477572559357</v>
      </c>
      <c r="C51" s="97">
        <f t="shared" si="16"/>
        <v>9.8953715170278631</v>
      </c>
      <c r="D51" s="97">
        <f t="shared" si="16"/>
        <v>9.4565102040816331</v>
      </c>
      <c r="E51" s="97">
        <f t="shared" si="16"/>
        <v>9.1194834437086101</v>
      </c>
      <c r="F51" s="97">
        <f t="shared" si="16"/>
        <v>9.1056293402777779</v>
      </c>
      <c r="G51" s="97">
        <f t="shared" si="16"/>
        <v>9.2968175182481758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9.2830324804299558</v>
      </c>
      <c r="O51" s="97">
        <f t="shared" si="16"/>
        <v>9.2830324804299558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35:P52 P26:P32 P6:P23 P53:P56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1884</v>
      </c>
      <c r="C6" s="125">
        <f>VLOOKUP($A$2,'[1]Taxicard Members'!$A$3:$C$35,3,FALSE)</f>
        <v>1845</v>
      </c>
      <c r="D6" s="125">
        <f>VLOOKUP($A$2,'[3]Taxicard Members'!$A$3:$C$35,3,FALSE)</f>
        <v>1841</v>
      </c>
      <c r="E6" s="125">
        <f>VLOOKUP($A$2,'[4]Taxicard Members'!$A$3:$C$35,3,FALSE)</f>
        <v>1840</v>
      </c>
      <c r="F6" s="125">
        <f>VLOOKUP($A$2,'[5]Taxicard Members'!$A$3:$C$35,3,FALSE)</f>
        <v>1791</v>
      </c>
      <c r="G6" s="125">
        <f>VLOOKUP($A$2,'[6]Taxicard Members'!$A$3:$C$35,3,FALSE)</f>
        <v>1803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11004</v>
      </c>
      <c r="O6" s="48">
        <f>N6/$N$5</f>
        <v>1834</v>
      </c>
    </row>
    <row r="7" spans="1:15" x14ac:dyDescent="0.2">
      <c r="A7" s="49" t="s">
        <v>68</v>
      </c>
      <c r="B7" s="50">
        <f>VLOOKUP($A$2,'[2]LMU Other'!$A$2:$Z$36,26,FALSE)</f>
        <v>87</v>
      </c>
      <c r="C7" s="50">
        <f>VLOOKUP($A$2,'[1]LMU Other'!$A$2:$Z$36,26,FALSE)</f>
        <v>104</v>
      </c>
      <c r="D7" s="50">
        <f>VLOOKUP($A$2,'[3]LMU Other'!$A$2:$Z$36,26,FALSE)</f>
        <v>174</v>
      </c>
      <c r="E7" s="50">
        <f>VLOOKUP($A$2,'[4]LMU Other'!$A$2:$Z$36,26,FALSE)</f>
        <v>243</v>
      </c>
      <c r="F7" s="50">
        <f>VLOOKUP($A$2,'[5]LMU Other'!$A$2:$Z$36,26,FALSE)</f>
        <v>293</v>
      </c>
      <c r="G7" s="50">
        <f>VLOOKUP($A$2,'[6]LMU Other'!$A$2:$Z$36,26,FALSE)</f>
        <v>320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1221</v>
      </c>
      <c r="O7" s="48">
        <f>N7/$N$5</f>
        <v>203.5</v>
      </c>
    </row>
    <row r="8" spans="1:15" s="11" customFormat="1" x14ac:dyDescent="0.2">
      <c r="A8" s="49" t="s">
        <v>69</v>
      </c>
      <c r="B8" s="36">
        <f t="shared" ref="B8:M8" si="1">IF(B6=0,"",B7/B6)</f>
        <v>4.6178343949044583E-2</v>
      </c>
      <c r="C8" s="36">
        <f t="shared" si="1"/>
        <v>5.6368563685636856E-2</v>
      </c>
      <c r="D8" s="36">
        <f t="shared" si="1"/>
        <v>9.4513851167843568E-2</v>
      </c>
      <c r="E8" s="36">
        <f t="shared" si="1"/>
        <v>0.13206521739130433</v>
      </c>
      <c r="F8" s="36">
        <f t="shared" si="1"/>
        <v>0.16359575656058067</v>
      </c>
      <c r="G8" s="36">
        <f t="shared" si="1"/>
        <v>0.17748197448696618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0.11095965103598691</v>
      </c>
      <c r="O8" s="37">
        <f>IF(O6="","",O7/O6)</f>
        <v>0.11095965103598691</v>
      </c>
    </row>
    <row r="9" spans="1:15" x14ac:dyDescent="0.2">
      <c r="A9" s="49" t="s">
        <v>70</v>
      </c>
      <c r="B9" s="51">
        <f t="shared" ref="B9:O9" si="2">IF(B6=0,"",B15/B6)</f>
        <v>0.18736730360934181</v>
      </c>
      <c r="C9" s="51">
        <f t="shared" si="2"/>
        <v>0.28563685636856367</v>
      </c>
      <c r="D9" s="51">
        <f t="shared" si="2"/>
        <v>0.44649646931015752</v>
      </c>
      <c r="E9" s="51">
        <f t="shared" si="2"/>
        <v>0.78749999999999998</v>
      </c>
      <c r="F9" s="51">
        <f t="shared" si="2"/>
        <v>0.87325516471245113</v>
      </c>
      <c r="G9" s="51">
        <f t="shared" si="2"/>
        <v>0.97615085967831394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0.58842239185750633</v>
      </c>
      <c r="O9" s="52">
        <f t="shared" si="2"/>
        <v>0.58842239185750644</v>
      </c>
    </row>
    <row r="10" spans="1:15" x14ac:dyDescent="0.2">
      <c r="A10" s="49" t="s">
        <v>71</v>
      </c>
      <c r="B10" s="51">
        <f t="shared" ref="B10:O10" si="3">IF(B6=0,"",B15/B7)</f>
        <v>4.0574712643678161</v>
      </c>
      <c r="C10" s="51">
        <f t="shared" si="3"/>
        <v>5.0673076923076925</v>
      </c>
      <c r="D10" s="51">
        <f t="shared" si="3"/>
        <v>4.7241379310344831</v>
      </c>
      <c r="E10" s="51">
        <f t="shared" si="3"/>
        <v>5.9629629629629628</v>
      </c>
      <c r="F10" s="51">
        <f t="shared" si="3"/>
        <v>5.337883959044369</v>
      </c>
      <c r="G10" s="51">
        <f t="shared" si="3"/>
        <v>5.5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5.3030303030303028</v>
      </c>
      <c r="O10" s="52">
        <f t="shared" si="3"/>
        <v>5.3030303030303036</v>
      </c>
    </row>
    <row r="11" spans="1:15" s="55" customFormat="1" x14ac:dyDescent="0.2">
      <c r="A11" s="29" t="s">
        <v>72</v>
      </c>
      <c r="B11" s="53">
        <f>VLOOKUP($A$2,'[2]LMU Other'!$A$2:$Z$36,25,FALSE)</f>
        <v>1355.3</v>
      </c>
      <c r="C11" s="53">
        <f>VLOOKUP($A$2,'[1]LMU Other'!$A$2:$Z$36,25,FALSE)</f>
        <v>2028.2</v>
      </c>
      <c r="D11" s="53">
        <f>VLOOKUP($A$2,'[3]LMU Other'!$A$2:$Z$36,25,FALSE)</f>
        <v>3426.5</v>
      </c>
      <c r="E11" s="53">
        <f>VLOOKUP($A$2,'[4]LMU Other'!$A$2:$Z$36,25,FALSE)</f>
        <v>5777.5</v>
      </c>
      <c r="F11" s="53">
        <f>VLOOKUP($A$2,'[5]LMU Other'!$A$2:$Z$36,25,FALSE)</f>
        <v>6915.1</v>
      </c>
      <c r="G11" s="53">
        <f>VLOOKUP($A$2,'[6]LMU Other'!$A$2:$Z$36,25,FALSE)</f>
        <v>7534.5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27037.1</v>
      </c>
      <c r="O11" s="81">
        <f>N11/$N$5</f>
        <v>4506.1833333333334</v>
      </c>
    </row>
    <row r="12" spans="1:15" s="58" customFormat="1" x14ac:dyDescent="0.2">
      <c r="A12" s="56" t="s">
        <v>73</v>
      </c>
      <c r="B12" s="57">
        <f t="shared" ref="B12:O12" si="4">IF(B6=0,"",B11/B15)</f>
        <v>3.8393767705382436</v>
      </c>
      <c r="C12" s="57">
        <f t="shared" si="4"/>
        <v>3.8485768500948767</v>
      </c>
      <c r="D12" s="57">
        <f t="shared" si="4"/>
        <v>4.1684914841849148</v>
      </c>
      <c r="E12" s="57">
        <f t="shared" si="4"/>
        <v>3.9872325741890959</v>
      </c>
      <c r="F12" s="57">
        <f t="shared" si="4"/>
        <v>4.4214194373401536</v>
      </c>
      <c r="G12" s="57">
        <f t="shared" si="4"/>
        <v>4.2809659090909093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4.1756138996138992</v>
      </c>
      <c r="O12" s="57">
        <f t="shared" si="4"/>
        <v>4.1756138996138992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353</v>
      </c>
      <c r="C15" s="47">
        <f>VLOOKUP($A$2,'[1]LC Invoice'!$A$2:$Q$34,4,FALSE)</f>
        <v>527</v>
      </c>
      <c r="D15" s="47">
        <f>VLOOKUP($A$2,'[3]LC Invoice'!$A$2:$S$34,4,FALSE)</f>
        <v>822</v>
      </c>
      <c r="E15" s="47">
        <f>VLOOKUP($A$2,'[4]LC Invoice'!$A$2:$P$34,4,FALSE)</f>
        <v>1449</v>
      </c>
      <c r="F15" s="47">
        <f>VLOOKUP($A$2,'[5]LC Invoice'!$A$2:$P$34,4,FALSE)</f>
        <v>1564</v>
      </c>
      <c r="G15" s="47">
        <f>VLOOKUP($A$2,'[6]LC Invoice'!$A$2:$P$34,4,FALSE)</f>
        <v>1760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6475</v>
      </c>
      <c r="O15" s="48">
        <f>N15/$N$5</f>
        <v>1079.1666666666667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15</v>
      </c>
      <c r="C16" s="65">
        <f>VLOOKUP($A$2,'[1]Wheelchair Trips'!$A$2:$E$34,3,FALSE)</f>
        <v>37</v>
      </c>
      <c r="D16" s="65">
        <f>VLOOKUP($A$2,'[3]Wheelchair Trips'!$A$2:$E$34,3,FALSE)</f>
        <v>74</v>
      </c>
      <c r="E16" s="65">
        <f>VLOOKUP($A$2,'[4]Wheelchair Trips'!$A$2:$E$34,3,FALSE)</f>
        <v>131</v>
      </c>
      <c r="F16" s="65">
        <f>VLOOKUP($A$2,'[5]Wheelchair Trips'!$A$2:$E$34,3,FALSE)</f>
        <v>111</v>
      </c>
      <c r="G16" s="65">
        <f>VLOOKUP($A$2,'[6]Wheelchair Trips'!$A$2:$E$34,3,FALSE)</f>
        <v>165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533</v>
      </c>
      <c r="O16" s="48">
        <f>N16/$N$5</f>
        <v>88.833333333333329</v>
      </c>
    </row>
    <row r="17" spans="1:15" s="11" customFormat="1" x14ac:dyDescent="0.2">
      <c r="A17" s="49" t="s">
        <v>77</v>
      </c>
      <c r="B17" s="67">
        <f t="shared" ref="B17:O17" si="5">IF(B6=0,"",B16/B15)</f>
        <v>4.2492917847025496E-2</v>
      </c>
      <c r="C17" s="67">
        <f t="shared" si="5"/>
        <v>7.020872865275142E-2</v>
      </c>
      <c r="D17" s="67">
        <f t="shared" si="5"/>
        <v>9.002433090024331E-2</v>
      </c>
      <c r="E17" s="67">
        <f t="shared" si="5"/>
        <v>9.0407177363699104E-2</v>
      </c>
      <c r="F17" s="67">
        <f t="shared" si="5"/>
        <v>7.0971867007672634E-2</v>
      </c>
      <c r="G17" s="67">
        <f t="shared" si="5"/>
        <v>9.375E-2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8.2316602316602316E-2</v>
      </c>
      <c r="O17" s="68">
        <f t="shared" si="5"/>
        <v>8.2316602316602303E-2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33</v>
      </c>
      <c r="D21" s="73">
        <f>VLOOKUP($A$2,'[3]LC Invoice'!$A$2:$S$34,7,FALSE)</f>
        <v>27</v>
      </c>
      <c r="E21" s="73">
        <f>VLOOKUP($A$2,'[4]LC Invoice'!$A$2:$P$34,7,FALSE)</f>
        <v>25</v>
      </c>
      <c r="F21" s="73">
        <f>VLOOKUP($A$2,'[5]LC Invoice'!$A$2:$P$34,7,FALSE)</f>
        <v>6</v>
      </c>
      <c r="G21" s="73">
        <f>VLOOKUP($A$2,'[6]LC Invoice'!$A$2:$P$34,7,FALSE)</f>
        <v>65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160</v>
      </c>
      <c r="O21" s="70">
        <f>N21/$N$5</f>
        <v>26.666666666666668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34.799999999999997</v>
      </c>
      <c r="D22" s="74">
        <f>VLOOKUP($A$2,'[3]LC Invoice'!$A$2:$S$35,8,FALSE)</f>
        <v>18</v>
      </c>
      <c r="E22" s="74">
        <f>VLOOKUP($A$2,'[4]LC Invoice'!$A$2:$P$35,8,FALSE)</f>
        <v>119</v>
      </c>
      <c r="F22" s="74">
        <f>VLOOKUP($A$2,'[5]LC Invoice'!$A$2:$P$35,8,FALSE)</f>
        <v>30.6</v>
      </c>
      <c r="G22" s="74">
        <f>VLOOKUP($A$2,'[6]LC Invoice'!$A$2:$P$35,8,FALSE)</f>
        <v>63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283.39999999999998</v>
      </c>
      <c r="O22" s="54">
        <f>N22/$N$5</f>
        <v>47.233333333333327</v>
      </c>
    </row>
    <row r="23" spans="1:15" x14ac:dyDescent="0.2">
      <c r="A23" s="49" t="s">
        <v>82</v>
      </c>
      <c r="B23" s="67">
        <f t="shared" ref="B23:O23" si="6">IF(B6=0,"",B21/B15)</f>
        <v>1.1331444759206799E-2</v>
      </c>
      <c r="C23" s="67">
        <f t="shared" si="6"/>
        <v>6.2618595825426948E-2</v>
      </c>
      <c r="D23" s="67">
        <f t="shared" si="6"/>
        <v>3.2846715328467155E-2</v>
      </c>
      <c r="E23" s="67">
        <f t="shared" si="6"/>
        <v>1.725327812284334E-2</v>
      </c>
      <c r="F23" s="67">
        <f t="shared" si="6"/>
        <v>3.8363171355498722E-3</v>
      </c>
      <c r="G23" s="67">
        <f t="shared" si="6"/>
        <v>3.6931818181818184E-2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2.471042471042471E-2</v>
      </c>
      <c r="O23" s="68">
        <f t="shared" si="6"/>
        <v>2.471042471042471E-2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125</v>
      </c>
      <c r="D24" s="125">
        <f>VLOOKUP($A$2,'[3]LC Invoice'!$A$2:$V$34,18,FALSE)</f>
        <v>13.644647201946471</v>
      </c>
      <c r="E24" s="125">
        <f>VLOOKUP($A$2,'[4]LC Invoice'!$A$2:$S$34,18,FALSE)</f>
        <v>13.875348516218079</v>
      </c>
      <c r="F24" s="125">
        <f>VLOOKUP($A$2,'[5]LC Invoice'!$A$2:$S$34,18,FALSE)</f>
        <v>14.664539641943737</v>
      </c>
      <c r="G24" s="125">
        <f>VLOOKUP($A$2,'[6]LC Invoice'!$A$2:$S$34,18,FALSE)</f>
        <v>14.197284090909092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209.38181945101738</v>
      </c>
      <c r="O24" s="154">
        <f>N24/COUNTIF(B24:M24,"&lt;&gt;0")</f>
        <v>34.896969908502896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9.7999999999999989</v>
      </c>
      <c r="E25" s="125">
        <f>VLOOKUP($A$2,'[4]LC Invoice'!$A$2:$S$34,19,FALSE)</f>
        <v>29.399999999999981</v>
      </c>
      <c r="F25" s="125">
        <f>VLOOKUP($A$2,'[5]LC Invoice'!$A$2:$S$34,19,FALSE)</f>
        <v>21.699999999999989</v>
      </c>
      <c r="G25" s="125">
        <f>VLOOKUP($A$2,'[6]LC Invoice'!$A$2:$S$34,19,FALSE)</f>
        <v>27.299999999999983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120.49999999999994</v>
      </c>
      <c r="O25" s="155">
        <f>N25/COUNTIF(B25:M25,"&lt;&gt;0")</f>
        <v>20.083333333333325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3158.34</v>
      </c>
      <c r="C28" s="80">
        <f>VLOOKUP($A$2,'[1]LMU Other'!$A$2:$Z$36,24,FALSE)</f>
        <v>4953.3999999999996</v>
      </c>
      <c r="D28" s="80">
        <f>VLOOKUP($A$2,'[3]LMU Other'!$A$2:$Z$36,24,FALSE)</f>
        <v>7435.2</v>
      </c>
      <c r="E28" s="80">
        <f>VLOOKUP($A$2,'[4]LMU Other'!$A$2:$Z$36,24,FALSE)</f>
        <v>13757.38</v>
      </c>
      <c r="F28" s="80">
        <f>VLOOKUP($A$2,'[5]LMU Other'!$A$2:$Z$36,24,FALSE)</f>
        <v>15393.04</v>
      </c>
      <c r="G28" s="80">
        <f>VLOOKUP($A$2,'[6]LMU Other'!$A$2:$Z$36,24,FALSE)</f>
        <v>16773.72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61471.08</v>
      </c>
      <c r="O28" s="54">
        <f>N28/$N$5</f>
        <v>10245.18</v>
      </c>
    </row>
    <row r="29" spans="1:15" s="75" customFormat="1" x14ac:dyDescent="0.2">
      <c r="A29" s="29" t="s">
        <v>85</v>
      </c>
      <c r="B29" s="80">
        <f>VLOOKUP($A$2,'[2]LC Invoice'!$A$2:$P$34,9,FALSE)</f>
        <v>158.9</v>
      </c>
      <c r="C29" s="80">
        <f>VLOOKUP($A$2,'[1]LC Invoice'!$A$2:$Q$34,9,FALSE)</f>
        <v>229.6</v>
      </c>
      <c r="D29" s="80">
        <f>VLOOKUP($A$2,'[3]LC Invoice'!$A$2:$S$34,9,FALSE)</f>
        <v>354.2</v>
      </c>
      <c r="E29" s="80">
        <f>VLOOKUP($A$2,'[4]LC Invoice'!$A$2:$P$34,9,FALSE)</f>
        <v>570.5</v>
      </c>
      <c r="F29" s="80">
        <f>VLOOKUP($A$2,'[5]LC Invoice'!$A$2:$P$34,9,FALSE)</f>
        <v>627.20000000000005</v>
      </c>
      <c r="G29" s="80">
        <f>VLOOKUP($A$2,'[6]LC Invoice'!$A$2:$P$34,9,FALSE)</f>
        <v>679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2619.4</v>
      </c>
      <c r="O29" s="81">
        <f>N29/$N$5</f>
        <v>436.56666666666666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4513.6400000000003</v>
      </c>
      <c r="C39" s="94">
        <f t="shared" ref="C39:I39" si="9">C11+C28</f>
        <v>6981.5999999999995</v>
      </c>
      <c r="D39" s="94">
        <f t="shared" si="9"/>
        <v>10861.7</v>
      </c>
      <c r="E39" s="94">
        <f t="shared" si="9"/>
        <v>19534.879999999997</v>
      </c>
      <c r="F39" s="94">
        <f t="shared" si="9"/>
        <v>22308.14</v>
      </c>
      <c r="G39" s="94">
        <f t="shared" si="9"/>
        <v>24308.22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88508.18</v>
      </c>
      <c r="O39" s="110">
        <f>N39/$N$5</f>
        <v>14751.363333333333</v>
      </c>
    </row>
    <row r="40" spans="1:15" s="58" customFormat="1" x14ac:dyDescent="0.2">
      <c r="A40" s="56" t="s">
        <v>91</v>
      </c>
      <c r="B40" s="94">
        <f>B28+B29</f>
        <v>3317.2400000000002</v>
      </c>
      <c r="C40" s="94">
        <f t="shared" ref="C40:M40" si="10">C28+C29</f>
        <v>5183</v>
      </c>
      <c r="D40" s="94">
        <f t="shared" si="10"/>
        <v>7789.4</v>
      </c>
      <c r="E40" s="94">
        <f t="shared" si="10"/>
        <v>14327.88</v>
      </c>
      <c r="F40" s="94">
        <f t="shared" si="10"/>
        <v>16020.240000000002</v>
      </c>
      <c r="G40" s="94">
        <f t="shared" si="10"/>
        <v>17452.72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64090.479999999996</v>
      </c>
      <c r="O40" s="110">
        <f>N40/$N$5</f>
        <v>10681.746666666666</v>
      </c>
    </row>
    <row r="41" spans="1:15" s="58" customFormat="1" x14ac:dyDescent="0.2">
      <c r="A41" s="56" t="s">
        <v>92</v>
      </c>
      <c r="B41" s="94">
        <f t="shared" ref="B41:M41" si="11">SUM(B28:B31)</f>
        <v>3317.2400000000002</v>
      </c>
      <c r="C41" s="94">
        <f t="shared" si="11"/>
        <v>5183</v>
      </c>
      <c r="D41" s="94">
        <f t="shared" si="11"/>
        <v>7789.4</v>
      </c>
      <c r="E41" s="94">
        <f t="shared" si="11"/>
        <v>14327.88</v>
      </c>
      <c r="F41" s="94">
        <f t="shared" si="11"/>
        <v>16020.240000000002</v>
      </c>
      <c r="G41" s="94">
        <f t="shared" si="11"/>
        <v>17452.72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64090.479999999996</v>
      </c>
      <c r="O41" s="110">
        <f>N41/$N$5</f>
        <v>10681.746666666666</v>
      </c>
    </row>
    <row r="42" spans="1:15" s="95" customFormat="1" x14ac:dyDescent="0.2">
      <c r="A42" s="56" t="s">
        <v>93</v>
      </c>
      <c r="B42" s="94">
        <f t="shared" ref="B42:I42" si="12">SUM(B28:B32)</f>
        <v>3317.2400000000002</v>
      </c>
      <c r="C42" s="94">
        <f t="shared" si="12"/>
        <v>5183</v>
      </c>
      <c r="D42" s="94">
        <f t="shared" si="12"/>
        <v>7789.4</v>
      </c>
      <c r="E42" s="94">
        <f>SUM(E28:E32)</f>
        <v>14327.88</v>
      </c>
      <c r="F42" s="94">
        <f t="shared" si="12"/>
        <v>16020.240000000002</v>
      </c>
      <c r="G42" s="94">
        <f t="shared" si="12"/>
        <v>17452.72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64090.479999999996</v>
      </c>
      <c r="O42" s="110">
        <f>N42/$N$5</f>
        <v>10681.746666666666</v>
      </c>
    </row>
    <row r="43" spans="1:15" s="58" customFormat="1" x14ac:dyDescent="0.2">
      <c r="A43" s="96" t="s">
        <v>94</v>
      </c>
      <c r="B43" s="97">
        <f t="shared" ref="B43:I43" si="13">B42-B36</f>
        <v>3317.2400000000002</v>
      </c>
      <c r="C43" s="97">
        <f>C42-C36</f>
        <v>5183</v>
      </c>
      <c r="D43" s="97">
        <f t="shared" si="13"/>
        <v>7789.4</v>
      </c>
      <c r="E43" s="97">
        <f>E42-E36</f>
        <v>14327.88</v>
      </c>
      <c r="F43" s="97">
        <f t="shared" si="13"/>
        <v>16020.240000000002</v>
      </c>
      <c r="G43" s="97">
        <f t="shared" si="13"/>
        <v>17452.72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64090.479999999996</v>
      </c>
      <c r="O43" s="111">
        <f>N43/$N$5</f>
        <v>10681.746666666666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12.786515580736545</v>
      </c>
      <c r="C46" s="94">
        <f t="shared" si="14"/>
        <v>13.247817836812143</v>
      </c>
      <c r="D46" s="94">
        <f t="shared" si="14"/>
        <v>13.21374695863747</v>
      </c>
      <c r="E46" s="94">
        <f t="shared" si="14"/>
        <v>13.481628709454794</v>
      </c>
      <c r="F46" s="94">
        <f t="shared" si="14"/>
        <v>14.263516624040919</v>
      </c>
      <c r="G46" s="94">
        <f t="shared" si="14"/>
        <v>13.811488636363636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13.669216988416988</v>
      </c>
      <c r="O46" s="108">
        <f t="shared" si="14"/>
        <v>13.669216988416986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8.9471388101983003</v>
      </c>
      <c r="C47" s="94">
        <f t="shared" si="15"/>
        <v>9.3992409867172668</v>
      </c>
      <c r="D47" s="94">
        <f t="shared" si="15"/>
        <v>9.0452554744525546</v>
      </c>
      <c r="E47" s="94">
        <f t="shared" si="15"/>
        <v>9.4943961352656991</v>
      </c>
      <c r="F47" s="94">
        <f t="shared" si="15"/>
        <v>9.8420971867007676</v>
      </c>
      <c r="G47" s="94">
        <f t="shared" si="15"/>
        <v>9.5305227272727286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9.4936030888030896</v>
      </c>
      <c r="O47" s="108">
        <f t="shared" si="15"/>
        <v>9.4936030888030878</v>
      </c>
    </row>
    <row r="48" spans="1:15" s="58" customFormat="1" x14ac:dyDescent="0.2">
      <c r="A48" s="56" t="s">
        <v>98</v>
      </c>
      <c r="B48" s="94">
        <f>IF(B$6=0,"",B40/B$15)</f>
        <v>9.3972804532577907</v>
      </c>
      <c r="C48" s="94">
        <f t="shared" ref="B48:O51" si="16">IF(C$6=0,"",C40/C$15)</f>
        <v>9.8349146110056918</v>
      </c>
      <c r="D48" s="94">
        <f t="shared" si="16"/>
        <v>9.4761557177615572</v>
      </c>
      <c r="E48" s="94">
        <f t="shared" si="16"/>
        <v>9.8881159420289855</v>
      </c>
      <c r="F48" s="94">
        <f t="shared" si="16"/>
        <v>10.243120204603581</v>
      </c>
      <c r="G48" s="94">
        <f t="shared" si="16"/>
        <v>9.9163181818181823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9.8981436293436289</v>
      </c>
      <c r="O48" s="108">
        <f t="shared" si="16"/>
        <v>9.8981436293436289</v>
      </c>
    </row>
    <row r="49" spans="1:15" s="58" customFormat="1" x14ac:dyDescent="0.2">
      <c r="A49" s="56" t="s">
        <v>99</v>
      </c>
      <c r="B49" s="94">
        <f t="shared" si="16"/>
        <v>9.3972804532577907</v>
      </c>
      <c r="C49" s="94">
        <f t="shared" si="16"/>
        <v>9.8349146110056918</v>
      </c>
      <c r="D49" s="94">
        <f t="shared" si="16"/>
        <v>9.4761557177615572</v>
      </c>
      <c r="E49" s="94">
        <f t="shared" si="16"/>
        <v>9.8881159420289855</v>
      </c>
      <c r="F49" s="94">
        <f t="shared" si="16"/>
        <v>10.243120204603581</v>
      </c>
      <c r="G49" s="94">
        <f t="shared" si="16"/>
        <v>9.9163181818181823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9.8981436293436289</v>
      </c>
      <c r="O49" s="108">
        <f t="shared" si="16"/>
        <v>9.8981436293436289</v>
      </c>
    </row>
    <row r="50" spans="1:15" s="95" customFormat="1" x14ac:dyDescent="0.2">
      <c r="A50" s="56" t="s">
        <v>100</v>
      </c>
      <c r="B50" s="94">
        <f t="shared" si="16"/>
        <v>9.3972804532577907</v>
      </c>
      <c r="C50" s="94">
        <f t="shared" si="16"/>
        <v>9.8349146110056918</v>
      </c>
      <c r="D50" s="94">
        <f t="shared" si="16"/>
        <v>9.4761557177615572</v>
      </c>
      <c r="E50" s="94">
        <f t="shared" si="16"/>
        <v>9.8881159420289855</v>
      </c>
      <c r="F50" s="94">
        <f t="shared" si="16"/>
        <v>10.243120204603581</v>
      </c>
      <c r="G50" s="94">
        <f t="shared" si="16"/>
        <v>9.9163181818181823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9.8981436293436289</v>
      </c>
      <c r="O50" s="108">
        <f t="shared" si="16"/>
        <v>9.8981436293436289</v>
      </c>
    </row>
    <row r="51" spans="1:15" s="58" customFormat="1" x14ac:dyDescent="0.2">
      <c r="A51" s="96" t="s">
        <v>94</v>
      </c>
      <c r="B51" s="97">
        <f t="shared" si="16"/>
        <v>9.3972804532577907</v>
      </c>
      <c r="C51" s="97">
        <f t="shared" si="16"/>
        <v>9.8349146110056918</v>
      </c>
      <c r="D51" s="97">
        <f t="shared" si="16"/>
        <v>9.4761557177615572</v>
      </c>
      <c r="E51" s="97">
        <f t="shared" si="16"/>
        <v>9.8881159420289855</v>
      </c>
      <c r="F51" s="97">
        <f t="shared" si="16"/>
        <v>10.243120204603581</v>
      </c>
      <c r="G51" s="97">
        <f t="shared" si="16"/>
        <v>9.9163181818181823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9.8981436293436289</v>
      </c>
      <c r="O51" s="97">
        <f t="shared" si="16"/>
        <v>9.8981436293436289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O94"/>
  <sheetViews>
    <sheetView showGridLines="0" zoomScaleNormal="100" workbookViewId="0">
      <pane xSplit="1" ySplit="3" topLeftCell="B1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2579</v>
      </c>
      <c r="C6" s="125">
        <f>VLOOKUP($A$2,'[1]Taxicard Members'!$A$3:$C$35,3,FALSE)</f>
        <v>2575</v>
      </c>
      <c r="D6" s="125">
        <f>VLOOKUP($A$2,'[3]Taxicard Members'!$A$3:$C$35,3,FALSE)</f>
        <v>2576</v>
      </c>
      <c r="E6" s="125">
        <f>VLOOKUP($A$2,'[4]Taxicard Members'!$A$3:$C$35,3,FALSE)</f>
        <v>2577</v>
      </c>
      <c r="F6" s="125">
        <f>VLOOKUP($A$2,'[5]Taxicard Members'!$A$3:$C$35,3,FALSE)</f>
        <v>2469</v>
      </c>
      <c r="G6" s="125">
        <f>VLOOKUP($A$2,'[6]Taxicard Members'!$A$3:$C$35,3,FALSE)</f>
        <v>2470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15246</v>
      </c>
      <c r="O6" s="48">
        <f>N6/$N$5</f>
        <v>2541</v>
      </c>
    </row>
    <row r="7" spans="1:15" x14ac:dyDescent="0.2">
      <c r="A7" s="49" t="s">
        <v>68</v>
      </c>
      <c r="B7" s="50">
        <f>VLOOKUP($A$2,'[2]LMU Other'!$A$2:$Z$36,26,FALSE)</f>
        <v>150</v>
      </c>
      <c r="C7" s="50">
        <f>VLOOKUP($A$2,'[1]LMU Other'!$A$2:$Z$36,26,FALSE)</f>
        <v>167</v>
      </c>
      <c r="D7" s="50">
        <f>VLOOKUP($A$2,'[3]LMU Other'!$A$2:$Z$36,26,FALSE)</f>
        <v>271</v>
      </c>
      <c r="E7" s="50">
        <f>VLOOKUP($A$2,'[4]LMU Other'!$A$2:$Z$36,26,FALSE)</f>
        <v>396</v>
      </c>
      <c r="F7" s="50">
        <f>VLOOKUP($A$2,'[5]LMU Other'!$A$2:$Z$36,26,FALSE)</f>
        <v>464</v>
      </c>
      <c r="G7" s="50">
        <f>VLOOKUP($A$2,'[6]LMU Other'!$A$2:$Z$36,26,FALSE)</f>
        <v>524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1972</v>
      </c>
      <c r="O7" s="48">
        <f>N7/$N$5</f>
        <v>328.66666666666669</v>
      </c>
    </row>
    <row r="8" spans="1:15" s="11" customFormat="1" x14ac:dyDescent="0.2">
      <c r="A8" s="49" t="s">
        <v>69</v>
      </c>
      <c r="B8" s="36">
        <f t="shared" ref="B8:M8" si="1">IF(B6=0,"",B7/B6)</f>
        <v>5.8162078324932143E-2</v>
      </c>
      <c r="C8" s="36">
        <f t="shared" si="1"/>
        <v>6.4854368932038831E-2</v>
      </c>
      <c r="D8" s="36">
        <f t="shared" si="1"/>
        <v>0.10520186335403726</v>
      </c>
      <c r="E8" s="36">
        <f t="shared" si="1"/>
        <v>0.15366705471478465</v>
      </c>
      <c r="F8" s="36">
        <f t="shared" si="1"/>
        <v>0.18793033616848925</v>
      </c>
      <c r="G8" s="36">
        <f t="shared" si="1"/>
        <v>0.21214574898785424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0.12934540207267481</v>
      </c>
      <c r="O8" s="37">
        <f>IF(O6="","",O7/O6)</f>
        <v>0.12934540207267481</v>
      </c>
    </row>
    <row r="9" spans="1:15" x14ac:dyDescent="0.2">
      <c r="A9" s="49" t="s">
        <v>70</v>
      </c>
      <c r="B9" s="51">
        <f t="shared" ref="B9:O9" si="2">IF(B6=0,"",B15/B6)</f>
        <v>0.18030244280728966</v>
      </c>
      <c r="C9" s="51">
        <f t="shared" si="2"/>
        <v>0.27650485436893202</v>
      </c>
      <c r="D9" s="51">
        <f t="shared" si="2"/>
        <v>0.47670807453416147</v>
      </c>
      <c r="E9" s="51">
        <f t="shared" si="2"/>
        <v>0.77570818781528905</v>
      </c>
      <c r="F9" s="51">
        <f t="shared" si="2"/>
        <v>1.0599432968813285</v>
      </c>
      <c r="G9" s="51">
        <f t="shared" si="2"/>
        <v>1.1777327935222672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0.65131837859110586</v>
      </c>
      <c r="O9" s="52">
        <f t="shared" si="2"/>
        <v>0.65131837859110586</v>
      </c>
    </row>
    <row r="10" spans="1:15" x14ac:dyDescent="0.2">
      <c r="A10" s="49" t="s">
        <v>71</v>
      </c>
      <c r="B10" s="51">
        <f t="shared" ref="B10:O10" si="3">IF(B6=0,"",B15/B7)</f>
        <v>3.1</v>
      </c>
      <c r="C10" s="51">
        <f t="shared" si="3"/>
        <v>4.2634730538922154</v>
      </c>
      <c r="D10" s="51">
        <f t="shared" si="3"/>
        <v>4.5313653136531364</v>
      </c>
      <c r="E10" s="51">
        <f t="shared" si="3"/>
        <v>5.0479797979797976</v>
      </c>
      <c r="F10" s="51">
        <f t="shared" si="3"/>
        <v>5.6400862068965516</v>
      </c>
      <c r="G10" s="51">
        <f t="shared" si="3"/>
        <v>5.5515267175572518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5.0354969574036508</v>
      </c>
      <c r="O10" s="52">
        <f t="shared" si="3"/>
        <v>5.0354969574036508</v>
      </c>
    </row>
    <row r="11" spans="1:15" s="55" customFormat="1" x14ac:dyDescent="0.2">
      <c r="A11" s="29" t="s">
        <v>72</v>
      </c>
      <c r="B11" s="53">
        <f>VLOOKUP($A$2,'[2]LMU Other'!$A$2:$Z$36,25,FALSE)</f>
        <v>1707.6</v>
      </c>
      <c r="C11" s="53">
        <f>VLOOKUP($A$2,'[1]LMU Other'!$A$2:$Z$36,25,FALSE)</f>
        <v>2734.1</v>
      </c>
      <c r="D11" s="53">
        <f>VLOOKUP($A$2,'[3]LMU Other'!$A$2:$Z$36,25,FALSE)</f>
        <v>4192.3999999999996</v>
      </c>
      <c r="E11" s="53">
        <f>VLOOKUP($A$2,'[4]LMU Other'!$A$2:$Z$36,25,FALSE)</f>
        <v>6875.9</v>
      </c>
      <c r="F11" s="53">
        <f>VLOOKUP($A$2,'[5]LMU Other'!$A$2:$Z$36,25,FALSE)</f>
        <v>9492.2999999999993</v>
      </c>
      <c r="G11" s="53">
        <f>VLOOKUP($A$2,'[6]LMU Other'!$A$2:$Z$36,25,FALSE)</f>
        <v>10132.9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35135.199999999997</v>
      </c>
      <c r="O11" s="81">
        <f>N11/$N$5</f>
        <v>5855.8666666666659</v>
      </c>
    </row>
    <row r="12" spans="1:15" s="58" customFormat="1" x14ac:dyDescent="0.2">
      <c r="A12" s="56" t="s">
        <v>73</v>
      </c>
      <c r="B12" s="57">
        <f t="shared" ref="B12:O12" si="4">IF(B6=0,"",B11/B15)</f>
        <v>3.6722580645161287</v>
      </c>
      <c r="C12" s="57">
        <f t="shared" si="4"/>
        <v>3.8400280898876402</v>
      </c>
      <c r="D12" s="57">
        <f t="shared" si="4"/>
        <v>3.4140065146579803</v>
      </c>
      <c r="E12" s="57">
        <f t="shared" si="4"/>
        <v>3.4396698349174586</v>
      </c>
      <c r="F12" s="57">
        <f t="shared" si="4"/>
        <v>3.6271685135651506</v>
      </c>
      <c r="G12" s="57">
        <f t="shared" si="4"/>
        <v>3.4832932279133724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3.5382880161127894</v>
      </c>
      <c r="O12" s="57">
        <f t="shared" si="4"/>
        <v>3.538288016112789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465</v>
      </c>
      <c r="C15" s="47">
        <f>VLOOKUP($A$2,'[1]LC Invoice'!$A$2:$Q$34,4,FALSE)</f>
        <v>712</v>
      </c>
      <c r="D15" s="47">
        <f>VLOOKUP($A$2,'[3]LC Invoice'!$A$2:$S$34,4,FALSE)</f>
        <v>1228</v>
      </c>
      <c r="E15" s="47">
        <f>VLOOKUP($A$2,'[4]LC Invoice'!$A$2:$P$34,4,FALSE)</f>
        <v>1999</v>
      </c>
      <c r="F15" s="47">
        <f>VLOOKUP($A$2,'[5]LC Invoice'!$A$2:$P$34,4,FALSE)</f>
        <v>2617</v>
      </c>
      <c r="G15" s="47">
        <f>VLOOKUP($A$2,'[6]LC Invoice'!$A$2:$P$34,4,FALSE)</f>
        <v>2909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9930</v>
      </c>
      <c r="O15" s="48">
        <f>N15/$N$5</f>
        <v>1655</v>
      </c>
    </row>
    <row r="16" spans="1:15" s="66" customFormat="1" x14ac:dyDescent="0.2">
      <c r="A16" s="64" t="s">
        <v>76</v>
      </c>
      <c r="B16" s="65">
        <f>VLOOKUP($A$2,'[2]Wheelchair Trips'!$A$2:$E$34,3,FALSE)</f>
        <v>27</v>
      </c>
      <c r="C16" s="65">
        <f>VLOOKUP($A$2,'[1]Wheelchair Trips'!$A$2:$E$34,3,FALSE)</f>
        <v>47</v>
      </c>
      <c r="D16" s="65">
        <f>VLOOKUP($A$2,'[3]Wheelchair Trips'!$A$2:$E$34,3,FALSE)</f>
        <v>108</v>
      </c>
      <c r="E16" s="65">
        <f>VLOOKUP($A$2,'[4]Wheelchair Trips'!$A$2:$E$34,3,FALSE)</f>
        <v>157</v>
      </c>
      <c r="F16" s="65">
        <f>VLOOKUP($A$2,'[5]Wheelchair Trips'!$A$2:$E$34,3,FALSE)</f>
        <v>192</v>
      </c>
      <c r="G16" s="65">
        <f>VLOOKUP($A$2,'[6]Wheelchair Trips'!$A$2:$E$34,3,FALSE)</f>
        <v>262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793</v>
      </c>
      <c r="O16" s="48">
        <f>N16/$N$5</f>
        <v>132.16666666666666</v>
      </c>
    </row>
    <row r="17" spans="1:15" s="11" customFormat="1" x14ac:dyDescent="0.2">
      <c r="A17" s="49" t="s">
        <v>77</v>
      </c>
      <c r="B17" s="67">
        <f t="shared" ref="B17:O17" si="5">IF(B6=0,"",B16/B15)</f>
        <v>5.8064516129032261E-2</v>
      </c>
      <c r="C17" s="67">
        <f t="shared" si="5"/>
        <v>6.6011235955056174E-2</v>
      </c>
      <c r="D17" s="67">
        <f t="shared" si="5"/>
        <v>8.7947882736156349E-2</v>
      </c>
      <c r="E17" s="67">
        <f t="shared" si="5"/>
        <v>7.8539269634817402E-2</v>
      </c>
      <c r="F17" s="67">
        <f t="shared" si="5"/>
        <v>7.3366450133740921E-2</v>
      </c>
      <c r="G17" s="67">
        <f t="shared" si="5"/>
        <v>9.0065314541079411E-2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7.9859013091641493E-2</v>
      </c>
      <c r="O17" s="68">
        <f t="shared" si="5"/>
        <v>7.9859013091641479E-2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54</v>
      </c>
      <c r="D21" s="73">
        <f>VLOOKUP($A$2,'[3]LC Invoice'!$A$2:$S$34,7,FALSE)</f>
        <v>66</v>
      </c>
      <c r="E21" s="73">
        <f>VLOOKUP($A$2,'[4]LC Invoice'!$A$2:$P$34,7,FALSE)</f>
        <v>35</v>
      </c>
      <c r="F21" s="73">
        <f>VLOOKUP($A$2,'[5]LC Invoice'!$A$2:$P$34,7,FALSE)</f>
        <v>29</v>
      </c>
      <c r="G21" s="73">
        <f>VLOOKUP($A$2,'[6]LC Invoice'!$A$2:$P$34,7,FALSE)</f>
        <v>160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357</v>
      </c>
      <c r="O21" s="70">
        <f>N21/$N$5</f>
        <v>59.5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53.8</v>
      </c>
      <c r="D22" s="74">
        <f>VLOOKUP($A$2,'[3]LC Invoice'!$A$2:$S$35,8,FALSE)</f>
        <v>108</v>
      </c>
      <c r="E22" s="74">
        <f>VLOOKUP($A$2,'[4]LC Invoice'!$A$2:$P$35,8,FALSE)</f>
        <v>170</v>
      </c>
      <c r="F22" s="74">
        <f>VLOOKUP($A$2,'[5]LC Invoice'!$A$2:$P$35,8,FALSE)</f>
        <v>158</v>
      </c>
      <c r="G22" s="74">
        <f>VLOOKUP($A$2,'[6]LC Invoice'!$A$2:$P$35,8,FALSE)</f>
        <v>141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699.3</v>
      </c>
      <c r="O22" s="54">
        <f>N22/$N$5</f>
        <v>116.55</v>
      </c>
    </row>
    <row r="23" spans="1:15" x14ac:dyDescent="0.2">
      <c r="A23" s="49" t="s">
        <v>82</v>
      </c>
      <c r="B23" s="67">
        <f t="shared" ref="B23:O23" si="6">IF(B6=0,"",B21/B15)</f>
        <v>2.7956989247311829E-2</v>
      </c>
      <c r="C23" s="67">
        <f t="shared" si="6"/>
        <v>7.5842696629213488E-2</v>
      </c>
      <c r="D23" s="67">
        <f t="shared" si="6"/>
        <v>5.3745928338762218E-2</v>
      </c>
      <c r="E23" s="67">
        <f t="shared" si="6"/>
        <v>1.7508754377188594E-2</v>
      </c>
      <c r="F23" s="67">
        <f t="shared" si="6"/>
        <v>1.1081390905617119E-2</v>
      </c>
      <c r="G23" s="67">
        <f t="shared" si="6"/>
        <v>5.5001718803712615E-2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3.595166163141994E-2</v>
      </c>
      <c r="O23" s="68">
        <f t="shared" si="6"/>
        <v>3.595166163141994E-2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167</v>
      </c>
      <c r="D24" s="125">
        <f>VLOOKUP($A$2,'[3]LC Invoice'!$A$2:$V$34,18,FALSE)</f>
        <v>13.250418566775243</v>
      </c>
      <c r="E24" s="125">
        <f>VLOOKUP($A$2,'[4]LC Invoice'!$A$2:$S$34,18,FALSE)</f>
        <v>13.452721360680339</v>
      </c>
      <c r="F24" s="125">
        <f>VLOOKUP($A$2,'[5]LC Invoice'!$A$2:$S$34,18,FALSE)</f>
        <v>13.827512418800156</v>
      </c>
      <c r="G24" s="125">
        <f>VLOOKUP($A$2,'[6]LC Invoice'!$A$2:$S$34,18,FALSE)</f>
        <v>13.96794293571674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264.49859528197248</v>
      </c>
      <c r="O24" s="154">
        <f>N24/COUNTIF(B24:M24,"&lt;&gt;0")</f>
        <v>44.083099213662081</v>
      </c>
    </row>
    <row r="25" spans="1:15" x14ac:dyDescent="0.2">
      <c r="A25" s="152" t="s">
        <v>191</v>
      </c>
      <c r="B25" s="125">
        <f>VLOOKUP($A$2,'[2]LC Invoice'!$A$2:$S$34,19,FALSE)</f>
        <v>13.299999999999995</v>
      </c>
      <c r="C25" s="125">
        <f>VLOOKUP($A$2,'[1]LC Invoice'!$A$2:$T$34,19,FALSE)</f>
        <v>43</v>
      </c>
      <c r="D25" s="125">
        <f>VLOOKUP($A$2,'[3]LC Invoice'!$A$2:$V$34,19,FALSE)</f>
        <v>17.499999999999993</v>
      </c>
      <c r="E25" s="125">
        <f>VLOOKUP($A$2,'[4]LC Invoice'!$A$2:$S$34,19,FALSE)</f>
        <v>36.4</v>
      </c>
      <c r="F25" s="125">
        <f>VLOOKUP($A$2,'[5]LC Invoice'!$A$2:$S$34,19,FALSE)</f>
        <v>53.200000000000067</v>
      </c>
      <c r="G25" s="125">
        <f>VLOOKUP($A$2,'[6]LC Invoice'!$A$2:$S$34,19,FALSE)</f>
        <v>63.700000000000109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227.10000000000016</v>
      </c>
      <c r="O25" s="155">
        <f>N25/COUNTIF(B25:M25,"&lt;&gt;0")</f>
        <v>37.85000000000003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4351.0600000000004</v>
      </c>
      <c r="C28" s="80">
        <f>VLOOKUP($A$2,'[1]LMU Other'!$A$2:$Z$36,24,FALSE)</f>
        <v>7080.04</v>
      </c>
      <c r="D28" s="80">
        <f>VLOOKUP($A$2,'[3]LMU Other'!$A$2:$Z$36,24,FALSE)</f>
        <v>11529.614</v>
      </c>
      <c r="E28" s="80">
        <f>VLOOKUP($A$2,'[4]LMU Other'!$A$2:$Z$36,24,FALSE)</f>
        <v>19110.29</v>
      </c>
      <c r="F28" s="80">
        <f>VLOOKUP($A$2,'[5]LMU Other'!$A$2:$Z$36,24,FALSE)</f>
        <v>25579.9</v>
      </c>
      <c r="G28" s="80">
        <f>VLOOKUP($A$2,'[6]LMU Other'!$A$2:$Z$36,24,FALSE)</f>
        <v>29180.346000000001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96831.250000000015</v>
      </c>
      <c r="O28" s="54">
        <f>N28/$N$5</f>
        <v>16138.54166666667</v>
      </c>
    </row>
    <row r="29" spans="1:15" s="75" customFormat="1" x14ac:dyDescent="0.2">
      <c r="A29" s="29" t="s">
        <v>85</v>
      </c>
      <c r="B29" s="80">
        <f>VLOOKUP($A$2,'[2]LC Invoice'!$A$2:$P$34,9,FALSE)</f>
        <v>235.2</v>
      </c>
      <c r="C29" s="80">
        <f>VLOOKUP($A$2,'[1]LC Invoice'!$A$2:$Q$34,9,FALSE)</f>
        <v>341.6</v>
      </c>
      <c r="D29" s="80">
        <f>VLOOKUP($A$2,'[3]LC Invoice'!$A$2:$S$34,9,FALSE)</f>
        <v>549.5</v>
      </c>
      <c r="E29" s="80">
        <f>VLOOKUP($A$2,'[4]LC Invoice'!$A$2:$P$34,9,FALSE)</f>
        <v>905.8</v>
      </c>
      <c r="F29" s="80">
        <f>VLOOKUP($A$2,'[5]LC Invoice'!$A$2:$P$34,9,FALSE)</f>
        <v>1114.4000000000001</v>
      </c>
      <c r="G29" s="80">
        <f>VLOOKUP($A$2,'[6]LC Invoice'!$A$2:$P$34,9,FALSE)</f>
        <v>1319.5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4466</v>
      </c>
      <c r="O29" s="81">
        <f>N29/$N$5</f>
        <v>744.33333333333337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6058.66</v>
      </c>
      <c r="C39" s="94">
        <f t="shared" ref="C39:I39" si="9">C11+C28</f>
        <v>9814.14</v>
      </c>
      <c r="D39" s="94">
        <f t="shared" si="9"/>
        <v>15722.013999999999</v>
      </c>
      <c r="E39" s="94">
        <f t="shared" si="9"/>
        <v>25986.190000000002</v>
      </c>
      <c r="F39" s="94">
        <f t="shared" si="9"/>
        <v>35072.199999999997</v>
      </c>
      <c r="G39" s="94">
        <f t="shared" si="9"/>
        <v>39313.245999999999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131966.45000000001</v>
      </c>
      <c r="O39" s="110">
        <f>N39/$N$5</f>
        <v>21994.408333333336</v>
      </c>
    </row>
    <row r="40" spans="1:15" s="58" customFormat="1" x14ac:dyDescent="0.2">
      <c r="A40" s="56" t="s">
        <v>91</v>
      </c>
      <c r="B40" s="94">
        <f>B28+B29</f>
        <v>4586.26</v>
      </c>
      <c r="C40" s="94">
        <f t="shared" ref="C40:M40" si="10">C28+C29</f>
        <v>7421.64</v>
      </c>
      <c r="D40" s="94">
        <f t="shared" si="10"/>
        <v>12079.114</v>
      </c>
      <c r="E40" s="94">
        <f t="shared" si="10"/>
        <v>20016.09</v>
      </c>
      <c r="F40" s="94">
        <f t="shared" si="10"/>
        <v>26694.300000000003</v>
      </c>
      <c r="G40" s="94">
        <f t="shared" si="10"/>
        <v>30499.846000000001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101297.25000000001</v>
      </c>
      <c r="O40" s="110">
        <f>N40/$N$5</f>
        <v>16882.875000000004</v>
      </c>
    </row>
    <row r="41" spans="1:15" s="58" customFormat="1" x14ac:dyDescent="0.2">
      <c r="A41" s="56" t="s">
        <v>92</v>
      </c>
      <c r="B41" s="94">
        <f t="shared" ref="B41:M41" si="11">SUM(B28:B31)</f>
        <v>4586.26</v>
      </c>
      <c r="C41" s="94">
        <f t="shared" si="11"/>
        <v>7421.64</v>
      </c>
      <c r="D41" s="94">
        <f t="shared" si="11"/>
        <v>12079.114</v>
      </c>
      <c r="E41" s="94">
        <f t="shared" si="11"/>
        <v>20016.09</v>
      </c>
      <c r="F41" s="94">
        <f t="shared" si="11"/>
        <v>26694.300000000003</v>
      </c>
      <c r="G41" s="94">
        <f t="shared" si="11"/>
        <v>30499.846000000001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101297.25000000001</v>
      </c>
      <c r="O41" s="110">
        <f>N41/$N$5</f>
        <v>16882.875000000004</v>
      </c>
    </row>
    <row r="42" spans="1:15" s="95" customFormat="1" x14ac:dyDescent="0.2">
      <c r="A42" s="56" t="s">
        <v>93</v>
      </c>
      <c r="B42" s="94">
        <f t="shared" ref="B42:I42" si="12">SUM(B28:B32)</f>
        <v>4586.26</v>
      </c>
      <c r="C42" s="94">
        <f t="shared" si="12"/>
        <v>7421.64</v>
      </c>
      <c r="D42" s="94">
        <f t="shared" si="12"/>
        <v>12079.114</v>
      </c>
      <c r="E42" s="94">
        <f>SUM(E28:E32)</f>
        <v>20016.09</v>
      </c>
      <c r="F42" s="94">
        <f t="shared" si="12"/>
        <v>26694.300000000003</v>
      </c>
      <c r="G42" s="94">
        <f t="shared" si="12"/>
        <v>30499.846000000001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101297.25000000001</v>
      </c>
      <c r="O42" s="110">
        <f>N42/$N$5</f>
        <v>16882.875000000004</v>
      </c>
    </row>
    <row r="43" spans="1:15" s="58" customFormat="1" x14ac:dyDescent="0.2">
      <c r="A43" s="96" t="s">
        <v>94</v>
      </c>
      <c r="B43" s="97">
        <f t="shared" ref="B43:I43" si="13">B42-B36</f>
        <v>4586.26</v>
      </c>
      <c r="C43" s="97">
        <f>C42-C36</f>
        <v>7421.64</v>
      </c>
      <c r="D43" s="97">
        <f t="shared" si="13"/>
        <v>12079.114</v>
      </c>
      <c r="E43" s="97">
        <f>E42-E36</f>
        <v>20016.09</v>
      </c>
      <c r="F43" s="97">
        <f t="shared" si="13"/>
        <v>26694.300000000003</v>
      </c>
      <c r="G43" s="97">
        <f t="shared" si="13"/>
        <v>30499.846000000001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101297.25000000001</v>
      </c>
      <c r="O43" s="111">
        <f>N43/$N$5</f>
        <v>16882.875000000004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13.029376344086021</v>
      </c>
      <c r="C46" s="94">
        <f t="shared" si="14"/>
        <v>13.783904494382021</v>
      </c>
      <c r="D46" s="94">
        <f t="shared" si="14"/>
        <v>12.80294299674267</v>
      </c>
      <c r="E46" s="94">
        <f t="shared" si="14"/>
        <v>12.9995947973987</v>
      </c>
      <c r="F46" s="94">
        <f t="shared" si="14"/>
        <v>13.40168131448223</v>
      </c>
      <c r="G46" s="94">
        <f t="shared" si="14"/>
        <v>13.514350635957374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13.28967270896274</v>
      </c>
      <c r="O46" s="108">
        <f t="shared" si="14"/>
        <v>13.28967270896274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9.3571182795698942</v>
      </c>
      <c r="C47" s="94">
        <f t="shared" si="15"/>
        <v>9.9438764044943824</v>
      </c>
      <c r="D47" s="94">
        <f t="shared" si="15"/>
        <v>9.3889364820846897</v>
      </c>
      <c r="E47" s="94">
        <f t="shared" si="15"/>
        <v>9.5599249624812419</v>
      </c>
      <c r="F47" s="94">
        <f t="shared" si="15"/>
        <v>9.7745128009170816</v>
      </c>
      <c r="G47" s="94">
        <f t="shared" si="15"/>
        <v>10.031057408044003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9.7513846928499515</v>
      </c>
      <c r="O47" s="108">
        <f t="shared" si="15"/>
        <v>9.7513846928499515</v>
      </c>
    </row>
    <row r="48" spans="1:15" s="58" customFormat="1" x14ac:dyDescent="0.2">
      <c r="A48" s="56" t="s">
        <v>98</v>
      </c>
      <c r="B48" s="94">
        <f>IF(B$6=0,"",B40/B$15)</f>
        <v>9.8629247311827957</v>
      </c>
      <c r="C48" s="94">
        <f t="shared" ref="B48:O51" si="16">IF(C$6=0,"",C40/C$15)</f>
        <v>10.423651685393258</v>
      </c>
      <c r="D48" s="94">
        <f t="shared" si="16"/>
        <v>9.8364120521172627</v>
      </c>
      <c r="E48" s="94">
        <f t="shared" si="16"/>
        <v>10.013051525762881</v>
      </c>
      <c r="F48" s="94">
        <f t="shared" si="16"/>
        <v>10.200343905235004</v>
      </c>
      <c r="G48" s="94">
        <f t="shared" si="16"/>
        <v>10.484649707803369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10.201132930513596</v>
      </c>
      <c r="O48" s="108">
        <f t="shared" si="16"/>
        <v>10.201132930513598</v>
      </c>
    </row>
    <row r="49" spans="1:15" s="58" customFormat="1" x14ac:dyDescent="0.2">
      <c r="A49" s="56" t="s">
        <v>99</v>
      </c>
      <c r="B49" s="94">
        <f t="shared" si="16"/>
        <v>9.8629247311827957</v>
      </c>
      <c r="C49" s="94">
        <f t="shared" si="16"/>
        <v>10.423651685393258</v>
      </c>
      <c r="D49" s="94">
        <f t="shared" si="16"/>
        <v>9.8364120521172627</v>
      </c>
      <c r="E49" s="94">
        <f t="shared" si="16"/>
        <v>10.013051525762881</v>
      </c>
      <c r="F49" s="94">
        <f t="shared" si="16"/>
        <v>10.200343905235004</v>
      </c>
      <c r="G49" s="94">
        <f t="shared" si="16"/>
        <v>10.484649707803369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10.201132930513596</v>
      </c>
      <c r="O49" s="108">
        <f t="shared" si="16"/>
        <v>10.201132930513598</v>
      </c>
    </row>
    <row r="50" spans="1:15" s="95" customFormat="1" x14ac:dyDescent="0.2">
      <c r="A50" s="56" t="s">
        <v>100</v>
      </c>
      <c r="B50" s="94">
        <f t="shared" si="16"/>
        <v>9.8629247311827957</v>
      </c>
      <c r="C50" s="94">
        <f t="shared" si="16"/>
        <v>10.423651685393258</v>
      </c>
      <c r="D50" s="94">
        <f t="shared" si="16"/>
        <v>9.8364120521172627</v>
      </c>
      <c r="E50" s="94">
        <f t="shared" si="16"/>
        <v>10.013051525762881</v>
      </c>
      <c r="F50" s="94">
        <f t="shared" si="16"/>
        <v>10.200343905235004</v>
      </c>
      <c r="G50" s="94">
        <f t="shared" si="16"/>
        <v>10.484649707803369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10.201132930513596</v>
      </c>
      <c r="O50" s="108">
        <f t="shared" si="16"/>
        <v>10.201132930513598</v>
      </c>
    </row>
    <row r="51" spans="1:15" s="58" customFormat="1" x14ac:dyDescent="0.2">
      <c r="A51" s="96" t="s">
        <v>94</v>
      </c>
      <c r="B51" s="97">
        <f t="shared" si="16"/>
        <v>9.8629247311827957</v>
      </c>
      <c r="C51" s="97">
        <f t="shared" si="16"/>
        <v>10.423651685393258</v>
      </c>
      <c r="D51" s="97">
        <f t="shared" si="16"/>
        <v>9.8364120521172627</v>
      </c>
      <c r="E51" s="97">
        <f t="shared" si="16"/>
        <v>10.013051525762881</v>
      </c>
      <c r="F51" s="97">
        <f t="shared" si="16"/>
        <v>10.200343905235004</v>
      </c>
      <c r="G51" s="97">
        <f t="shared" si="16"/>
        <v>10.484649707803369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10.201132930513596</v>
      </c>
      <c r="O51" s="97">
        <f t="shared" si="16"/>
        <v>10.201132930513598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1355</v>
      </c>
      <c r="C6" s="125">
        <f>VLOOKUP($A$2,'[1]Taxicard Members'!$A$3:$C$35,3,FALSE)</f>
        <v>1348</v>
      </c>
      <c r="D6" s="125">
        <f>VLOOKUP($A$2,'[3]Taxicard Members'!$A$3:$C$35,3,FALSE)</f>
        <v>1339</v>
      </c>
      <c r="E6" s="125">
        <f>VLOOKUP($A$2,'[4]Taxicard Members'!$A$3:$C$35,3,FALSE)</f>
        <v>1343</v>
      </c>
      <c r="F6" s="125">
        <f>VLOOKUP($A$2,'[5]Taxicard Members'!$A$3:$C$35,3,FALSE)</f>
        <v>1312</v>
      </c>
      <c r="G6" s="125">
        <f>VLOOKUP($A$2,'[6]Taxicard Members'!$A$3:$C$35,3,FALSE)</f>
        <v>1316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8013</v>
      </c>
      <c r="O6" s="48">
        <f>N6/$N$5</f>
        <v>1335.5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91</v>
      </c>
      <c r="D7" s="50">
        <f>VLOOKUP($A$2,'[3]LMU Other'!$A$2:$Z$36,26,FALSE)</f>
        <v>136</v>
      </c>
      <c r="E7" s="50">
        <f>VLOOKUP($A$2,'[4]LMU Other'!$A$2:$Z$36,26,FALSE)</f>
        <v>194</v>
      </c>
      <c r="F7" s="50">
        <f>VLOOKUP($A$2,'[5]LMU Other'!$A$2:$Z$36,26,FALSE)</f>
        <v>195</v>
      </c>
      <c r="G7" s="50">
        <f>VLOOKUP($A$2,'[6]LMU Other'!$A$2:$Z$36,26,FALSE)</f>
        <v>236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933</v>
      </c>
      <c r="O7" s="48">
        <f>N7/$N$5</f>
        <v>155.5</v>
      </c>
    </row>
    <row r="8" spans="1:15" s="11" customFormat="1" x14ac:dyDescent="0.2">
      <c r="A8" s="49" t="s">
        <v>69</v>
      </c>
      <c r="B8" s="36">
        <f t="shared" ref="B8:M8" si="1">IF(B6=0,"",B7/B6)</f>
        <v>5.9778597785977862E-2</v>
      </c>
      <c r="C8" s="36">
        <f t="shared" si="1"/>
        <v>6.7507418397626112E-2</v>
      </c>
      <c r="D8" s="36">
        <f t="shared" si="1"/>
        <v>0.10156833457804332</v>
      </c>
      <c r="E8" s="36">
        <f t="shared" si="1"/>
        <v>0.14445271779597915</v>
      </c>
      <c r="F8" s="36">
        <f t="shared" si="1"/>
        <v>0.1486280487804878</v>
      </c>
      <c r="G8" s="36">
        <f t="shared" si="1"/>
        <v>0.17933130699088146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0.11643579183826282</v>
      </c>
      <c r="O8" s="37">
        <f>IF(O6="","",O7/O6)</f>
        <v>0.11643579183826282</v>
      </c>
    </row>
    <row r="9" spans="1:15" x14ac:dyDescent="0.2">
      <c r="A9" s="49" t="s">
        <v>70</v>
      </c>
      <c r="B9" s="51">
        <f t="shared" ref="B9:O9" si="2">IF(B6=0,"",B15/B6)</f>
        <v>0.20221402214022141</v>
      </c>
      <c r="C9" s="51">
        <f t="shared" si="2"/>
        <v>0.26335311572700298</v>
      </c>
      <c r="D9" s="51">
        <f t="shared" si="2"/>
        <v>0.42195668409260645</v>
      </c>
      <c r="E9" s="51">
        <f t="shared" si="2"/>
        <v>0.6589724497393894</v>
      </c>
      <c r="F9" s="51">
        <f t="shared" si="2"/>
        <v>0.80487804878048785</v>
      </c>
      <c r="G9" s="51">
        <f t="shared" si="2"/>
        <v>0.91565349544072949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0.54161986771496318</v>
      </c>
      <c r="O9" s="52">
        <f t="shared" si="2"/>
        <v>0.54161986771496318</v>
      </c>
    </row>
    <row r="10" spans="1:15" x14ac:dyDescent="0.2">
      <c r="A10" s="49" t="s">
        <v>71</v>
      </c>
      <c r="B10" s="51">
        <f t="shared" ref="B10:O10" si="3">IF(B6=0,"",B15/B7)</f>
        <v>3.382716049382716</v>
      </c>
      <c r="C10" s="51">
        <f t="shared" si="3"/>
        <v>3.901098901098901</v>
      </c>
      <c r="D10" s="51">
        <f t="shared" si="3"/>
        <v>4.1544117647058822</v>
      </c>
      <c r="E10" s="51">
        <f t="shared" si="3"/>
        <v>4.5618556701030926</v>
      </c>
      <c r="F10" s="51">
        <f t="shared" si="3"/>
        <v>5.4153846153846157</v>
      </c>
      <c r="G10" s="51">
        <f t="shared" si="3"/>
        <v>5.1059322033898304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4.651661307609861</v>
      </c>
      <c r="O10" s="52">
        <f t="shared" si="3"/>
        <v>4.651661307609861</v>
      </c>
    </row>
    <row r="11" spans="1:15" s="55" customFormat="1" x14ac:dyDescent="0.2">
      <c r="A11" s="29" t="s">
        <v>72</v>
      </c>
      <c r="B11" s="53">
        <f>VLOOKUP($A$2,'[2]LMU Other'!$A$2:$Z$36,25,FALSE)</f>
        <v>826.7</v>
      </c>
      <c r="C11" s="53">
        <f>VLOOKUP($A$2,'[1]LMU Other'!$A$2:$Z$36,25,FALSE)</f>
        <v>1088</v>
      </c>
      <c r="D11" s="53">
        <f>VLOOKUP($A$2,'[3]LMU Other'!$A$2:$Z$36,25,FALSE)</f>
        <v>1866.5</v>
      </c>
      <c r="E11" s="53">
        <f>VLOOKUP($A$2,'[4]LMU Other'!$A$2:$Z$36,25,FALSE)</f>
        <v>2877.7</v>
      </c>
      <c r="F11" s="53">
        <f>VLOOKUP($A$2,'[5]LMU Other'!$A$2:$Z$36,25,FALSE)</f>
        <v>3793.9</v>
      </c>
      <c r="G11" s="53">
        <f>VLOOKUP($A$2,'[6]LMU Other'!$A$2:$Z$36,25,FALSE)</f>
        <v>4277.3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14730.099999999999</v>
      </c>
      <c r="O11" s="81">
        <f>N11/$N$5</f>
        <v>2455.0166666666664</v>
      </c>
    </row>
    <row r="12" spans="1:15" s="58" customFormat="1" x14ac:dyDescent="0.2">
      <c r="A12" s="56" t="s">
        <v>73</v>
      </c>
      <c r="B12" s="57">
        <f t="shared" ref="B12:O12" si="4">IF(B6=0,"",B11/B15)</f>
        <v>3.017153284671533</v>
      </c>
      <c r="C12" s="57">
        <f t="shared" si="4"/>
        <v>3.0647887323943661</v>
      </c>
      <c r="D12" s="57">
        <f t="shared" si="4"/>
        <v>3.3035398230088497</v>
      </c>
      <c r="E12" s="57">
        <f t="shared" si="4"/>
        <v>3.251638418079096</v>
      </c>
      <c r="F12" s="57">
        <f t="shared" si="4"/>
        <v>3.5927083333333334</v>
      </c>
      <c r="G12" s="57">
        <f t="shared" si="4"/>
        <v>3.5496265560165976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3.3940322580645157</v>
      </c>
      <c r="O12" s="57">
        <f t="shared" si="4"/>
        <v>3.3940322580645157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274</v>
      </c>
      <c r="C15" s="47">
        <f>VLOOKUP($A$2,'[1]LC Invoice'!$A$2:$Q$34,4,FALSE)</f>
        <v>355</v>
      </c>
      <c r="D15" s="47">
        <f>VLOOKUP($A$2,'[3]LC Invoice'!$A$2:$S$34,4,FALSE)</f>
        <v>565</v>
      </c>
      <c r="E15" s="47">
        <f>VLOOKUP($A$2,'[4]LC Invoice'!$A$2:$P$34,4,FALSE)</f>
        <v>885</v>
      </c>
      <c r="F15" s="47">
        <f>VLOOKUP($A$2,'[5]LC Invoice'!$A$2:$P$34,4,FALSE)</f>
        <v>1056</v>
      </c>
      <c r="G15" s="47">
        <f>VLOOKUP($A$2,'[6]LC Invoice'!$A$2:$P$34,4,FALSE)</f>
        <v>1205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4340</v>
      </c>
      <c r="O15" s="48">
        <f>N15/$N$5</f>
        <v>723.33333333333337</v>
      </c>
    </row>
    <row r="16" spans="1:15" s="66" customFormat="1" x14ac:dyDescent="0.2">
      <c r="A16" s="64" t="s">
        <v>76</v>
      </c>
      <c r="B16" s="65">
        <f>VLOOKUP($A$2,'[2]Wheelchair Trips'!$A$2:$E$34,3,FALSE)</f>
        <v>18</v>
      </c>
      <c r="C16" s="65">
        <f>VLOOKUP($A$2,'[1]Wheelchair Trips'!$A$2:$E$34,3,FALSE)</f>
        <v>29</v>
      </c>
      <c r="D16" s="65">
        <f>VLOOKUP($A$2,'[3]Wheelchair Trips'!$A$2:$E$34,3,FALSE)</f>
        <v>68</v>
      </c>
      <c r="E16" s="65">
        <f>VLOOKUP($A$2,'[4]Wheelchair Trips'!$A$2:$E$34,3,FALSE)</f>
        <v>116</v>
      </c>
      <c r="F16" s="65">
        <f>VLOOKUP($A$2,'[5]Wheelchair Trips'!$A$2:$E$34,3,FALSE)</f>
        <v>169</v>
      </c>
      <c r="G16" s="65">
        <f>VLOOKUP($A$2,'[6]Wheelchair Trips'!$A$2:$E$34,3,FALSE)</f>
        <v>176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576</v>
      </c>
      <c r="O16" s="48">
        <f>N16/$N$5</f>
        <v>96</v>
      </c>
    </row>
    <row r="17" spans="1:15" s="11" customFormat="1" x14ac:dyDescent="0.2">
      <c r="A17" s="49" t="s">
        <v>77</v>
      </c>
      <c r="B17" s="67">
        <f t="shared" ref="B17:O17" si="5">IF(B6=0,"",B16/B15)</f>
        <v>6.569343065693431E-2</v>
      </c>
      <c r="C17" s="67">
        <f t="shared" si="5"/>
        <v>8.1690140845070425E-2</v>
      </c>
      <c r="D17" s="67">
        <f t="shared" si="5"/>
        <v>0.12035398230088495</v>
      </c>
      <c r="E17" s="67">
        <f t="shared" si="5"/>
        <v>0.13107344632768361</v>
      </c>
      <c r="F17" s="67">
        <f t="shared" si="5"/>
        <v>0.16003787878787878</v>
      </c>
      <c r="G17" s="67">
        <f t="shared" si="5"/>
        <v>0.14605809128630706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0.1327188940092166</v>
      </c>
      <c r="O17" s="68">
        <f t="shared" si="5"/>
        <v>0.13271889400921658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22</v>
      </c>
      <c r="D21" s="73">
        <f>VLOOKUP($A$2,'[3]LC Invoice'!$A$2:$S$34,7,FALSE)</f>
        <v>23</v>
      </c>
      <c r="E21" s="73">
        <f>VLOOKUP($A$2,'[4]LC Invoice'!$A$2:$P$34,7,FALSE)</f>
        <v>8</v>
      </c>
      <c r="F21" s="73">
        <f>VLOOKUP($A$2,'[5]LC Invoice'!$A$2:$P$34,7,FALSE)</f>
        <v>7</v>
      </c>
      <c r="G21" s="73">
        <f>VLOOKUP($A$2,'[6]LC Invoice'!$A$2:$P$34,7,FALSE)</f>
        <v>42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104</v>
      </c>
      <c r="O21" s="70">
        <f>N21/$N$5</f>
        <v>17.333333333333332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20</v>
      </c>
      <c r="D22" s="74">
        <f>VLOOKUP($A$2,'[3]LC Invoice'!$A$2:$S$35,8,FALSE)</f>
        <v>27</v>
      </c>
      <c r="E22" s="74">
        <f>VLOOKUP($A$2,'[4]LC Invoice'!$A$2:$P$35,8,FALSE)</f>
        <v>41</v>
      </c>
      <c r="F22" s="74">
        <f>VLOOKUP($A$2,'[5]LC Invoice'!$A$2:$P$35,8,FALSE)</f>
        <v>36.5</v>
      </c>
      <c r="G22" s="74">
        <f>VLOOKUP($A$2,'[6]LC Invoice'!$A$2:$P$35,8,FALSE)</f>
        <v>20.5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154</v>
      </c>
      <c r="O22" s="54">
        <f>N22/$N$5</f>
        <v>25.666666666666668</v>
      </c>
    </row>
    <row r="23" spans="1:15" x14ac:dyDescent="0.2">
      <c r="A23" s="49" t="s">
        <v>82</v>
      </c>
      <c r="B23" s="67">
        <f t="shared" ref="B23:O23" si="6">IF(B6=0,"",B21/B15)</f>
        <v>7.2992700729927005E-3</v>
      </c>
      <c r="C23" s="67">
        <f t="shared" si="6"/>
        <v>6.1971830985915494E-2</v>
      </c>
      <c r="D23" s="67">
        <f t="shared" si="6"/>
        <v>4.0707964601769911E-2</v>
      </c>
      <c r="E23" s="67">
        <f t="shared" si="6"/>
        <v>9.0395480225988704E-3</v>
      </c>
      <c r="F23" s="67">
        <f t="shared" si="6"/>
        <v>6.628787878787879E-3</v>
      </c>
      <c r="G23" s="67">
        <f t="shared" si="6"/>
        <v>3.4854771784232366E-2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2.3963133640552997E-2</v>
      </c>
      <c r="O23" s="68">
        <f t="shared" si="6"/>
        <v>2.3963133640552994E-2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64</v>
      </c>
      <c r="D24" s="125">
        <f>VLOOKUP($A$2,'[3]LC Invoice'!$A$2:$V$34,18,FALSE)</f>
        <v>12.296176991150443</v>
      </c>
      <c r="E24" s="125">
        <f>VLOOKUP($A$2,'[4]LC Invoice'!$A$2:$S$34,18,FALSE)</f>
        <v>12.114824858757061</v>
      </c>
      <c r="F24" s="125">
        <f>VLOOKUP($A$2,'[5]LC Invoice'!$A$2:$S$34,18,FALSE)</f>
        <v>12.863939393939393</v>
      </c>
      <c r="G24" s="125">
        <f>VLOOKUP($A$2,'[6]LC Invoice'!$A$2:$S$34,18,FALSE)</f>
        <v>12.747601659751037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146.02254290359795</v>
      </c>
      <c r="O24" s="154">
        <f>N24/COUNTIF(B24:M24,"&lt;&gt;0")</f>
        <v>24.337090483932993</v>
      </c>
    </row>
    <row r="25" spans="1:15" x14ac:dyDescent="0.2">
      <c r="A25" s="152" t="s">
        <v>191</v>
      </c>
      <c r="B25" s="125">
        <f>VLOOKUP($A$2,'[2]LC Invoice'!$A$2:$S$34,19,FALSE)</f>
        <v>2.0999999999999996</v>
      </c>
      <c r="C25" s="125">
        <f>VLOOKUP($A$2,'[1]LC Invoice'!$A$2:$T$34,19,FALSE)</f>
        <v>18</v>
      </c>
      <c r="D25" s="125">
        <f>VLOOKUP($A$2,'[3]LC Invoice'!$A$2:$V$34,19,FALSE)</f>
        <v>6.3000000000000007</v>
      </c>
      <c r="E25" s="125">
        <f>VLOOKUP($A$2,'[4]LC Invoice'!$A$2:$S$34,19,FALSE)</f>
        <v>14.699999999999994</v>
      </c>
      <c r="F25" s="125">
        <f>VLOOKUP($A$2,'[5]LC Invoice'!$A$2:$S$34,19,FALSE)</f>
        <v>22.399999999999988</v>
      </c>
      <c r="G25" s="125">
        <f>VLOOKUP($A$2,'[6]LC Invoice'!$A$2:$S$34,19,FALSE)</f>
        <v>14.699999999999994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78.199999999999974</v>
      </c>
      <c r="O25" s="155">
        <f>N25/COUNTIF(B25:M25,"&lt;&gt;0")</f>
        <v>13.03333333333333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2513.48</v>
      </c>
      <c r="C28" s="80">
        <f>VLOOKUP($A$2,'[1]LMU Other'!$A$2:$Z$36,24,FALSE)</f>
        <v>3162.78</v>
      </c>
      <c r="D28" s="80">
        <f>VLOOKUP($A$2,'[3]LMU Other'!$A$2:$Z$36,24,FALSE)</f>
        <v>4856.1400000000003</v>
      </c>
      <c r="E28" s="80">
        <f>VLOOKUP($A$2,'[4]LMU Other'!$A$2:$Z$36,24,FALSE)</f>
        <v>7484.12</v>
      </c>
      <c r="F28" s="80">
        <f>VLOOKUP($A$2,'[5]LMU Other'!$A$2:$Z$36,24,FALSE)</f>
        <v>9320.7199999999993</v>
      </c>
      <c r="G28" s="80">
        <f>VLOOKUP($A$2,'[6]LMU Other'!$A$2:$Z$36,24,FALSE)</f>
        <v>10559.26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37896.5</v>
      </c>
      <c r="O28" s="54">
        <f>N28/$N$5</f>
        <v>6316.083333333333</v>
      </c>
    </row>
    <row r="29" spans="1:15" s="75" customFormat="1" x14ac:dyDescent="0.2">
      <c r="A29" s="29" t="s">
        <v>85</v>
      </c>
      <c r="B29" s="80">
        <f>VLOOKUP($A$2,'[2]LC Invoice'!$A$2:$P$34,9,FALSE)</f>
        <v>74.900000000000006</v>
      </c>
      <c r="C29" s="80">
        <f>VLOOKUP($A$2,'[1]LC Invoice'!$A$2:$Q$34,9,FALSE)</f>
        <v>137.9</v>
      </c>
      <c r="D29" s="80">
        <f>VLOOKUP($A$2,'[3]LC Invoice'!$A$2:$S$34,9,FALSE)</f>
        <v>224.7</v>
      </c>
      <c r="E29" s="80">
        <f>VLOOKUP($A$2,'[4]LC Invoice'!$A$2:$P$34,9,FALSE)</f>
        <v>359.8</v>
      </c>
      <c r="F29" s="80">
        <f>VLOOKUP($A$2,'[5]LC Invoice'!$A$2:$P$34,9,FALSE)</f>
        <v>469.7</v>
      </c>
      <c r="G29" s="80">
        <f>VLOOKUP($A$2,'[6]LC Invoice'!$A$2:$P$34,9,FALSE)</f>
        <v>524.29999999999995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1791.3</v>
      </c>
      <c r="O29" s="81">
        <f>N29/$N$5</f>
        <v>298.55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3340.1800000000003</v>
      </c>
      <c r="C39" s="94">
        <f t="shared" ref="C39:I39" si="9">C11+C28</f>
        <v>4250.7800000000007</v>
      </c>
      <c r="D39" s="94">
        <f t="shared" si="9"/>
        <v>6722.64</v>
      </c>
      <c r="E39" s="94">
        <f t="shared" si="9"/>
        <v>10361.82</v>
      </c>
      <c r="F39" s="94">
        <f t="shared" si="9"/>
        <v>13114.619999999999</v>
      </c>
      <c r="G39" s="94">
        <f t="shared" si="9"/>
        <v>14836.560000000001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52626.600000000006</v>
      </c>
      <c r="O39" s="110">
        <f>N39/$N$5</f>
        <v>8771.1</v>
      </c>
    </row>
    <row r="40" spans="1:15" s="58" customFormat="1" x14ac:dyDescent="0.2">
      <c r="A40" s="56" t="s">
        <v>91</v>
      </c>
      <c r="B40" s="94">
        <f>B28+B29</f>
        <v>2588.38</v>
      </c>
      <c r="C40" s="94">
        <f t="shared" ref="C40:M40" si="10">C28+C29</f>
        <v>3300.6800000000003</v>
      </c>
      <c r="D40" s="94">
        <f t="shared" si="10"/>
        <v>5080.84</v>
      </c>
      <c r="E40" s="94">
        <f t="shared" si="10"/>
        <v>7843.92</v>
      </c>
      <c r="F40" s="94">
        <f t="shared" si="10"/>
        <v>9790.42</v>
      </c>
      <c r="G40" s="94">
        <f t="shared" si="10"/>
        <v>11083.56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39687.799999999996</v>
      </c>
      <c r="O40" s="110">
        <f>N40/$N$5</f>
        <v>6614.6333333333323</v>
      </c>
    </row>
    <row r="41" spans="1:15" s="58" customFormat="1" x14ac:dyDescent="0.2">
      <c r="A41" s="56" t="s">
        <v>92</v>
      </c>
      <c r="B41" s="94">
        <f t="shared" ref="B41:M41" si="11">SUM(B28:B31)</f>
        <v>2588.38</v>
      </c>
      <c r="C41" s="94">
        <f t="shared" si="11"/>
        <v>3300.6800000000003</v>
      </c>
      <c r="D41" s="94">
        <f t="shared" si="11"/>
        <v>5080.84</v>
      </c>
      <c r="E41" s="94">
        <f t="shared" si="11"/>
        <v>7843.92</v>
      </c>
      <c r="F41" s="94">
        <f t="shared" si="11"/>
        <v>9790.42</v>
      </c>
      <c r="G41" s="94">
        <f t="shared" si="11"/>
        <v>11083.56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39687.799999999996</v>
      </c>
      <c r="O41" s="110">
        <f>N41/$N$5</f>
        <v>6614.6333333333323</v>
      </c>
    </row>
    <row r="42" spans="1:15" s="95" customFormat="1" x14ac:dyDescent="0.2">
      <c r="A42" s="56" t="s">
        <v>93</v>
      </c>
      <c r="B42" s="94">
        <f t="shared" ref="B42:I42" si="12">SUM(B28:B32)</f>
        <v>2588.38</v>
      </c>
      <c r="C42" s="94">
        <f t="shared" si="12"/>
        <v>3300.6800000000003</v>
      </c>
      <c r="D42" s="94">
        <f t="shared" si="12"/>
        <v>5080.84</v>
      </c>
      <c r="E42" s="94">
        <f>SUM(E28:E32)</f>
        <v>7843.92</v>
      </c>
      <c r="F42" s="94">
        <f t="shared" si="12"/>
        <v>9790.42</v>
      </c>
      <c r="G42" s="94">
        <f t="shared" si="12"/>
        <v>11083.56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39687.799999999996</v>
      </c>
      <c r="O42" s="110">
        <f>N42/$N$5</f>
        <v>6614.6333333333323</v>
      </c>
    </row>
    <row r="43" spans="1:15" s="58" customFormat="1" x14ac:dyDescent="0.2">
      <c r="A43" s="96" t="s">
        <v>94</v>
      </c>
      <c r="B43" s="97">
        <f t="shared" ref="B43:I43" si="13">B42-B36</f>
        <v>2588.38</v>
      </c>
      <c r="C43" s="97">
        <f>C42-C36</f>
        <v>3300.6800000000003</v>
      </c>
      <c r="D43" s="97">
        <f t="shared" si="13"/>
        <v>5080.84</v>
      </c>
      <c r="E43" s="97">
        <f>E42-E36</f>
        <v>7843.92</v>
      </c>
      <c r="F43" s="97">
        <f t="shared" si="13"/>
        <v>9790.42</v>
      </c>
      <c r="G43" s="97">
        <f t="shared" si="13"/>
        <v>11083.56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39687.799999999996</v>
      </c>
      <c r="O43" s="111">
        <f>N43/$N$5</f>
        <v>6614.6333333333323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12.190437956204381</v>
      </c>
      <c r="C46" s="94">
        <f t="shared" si="14"/>
        <v>11.974028169014087</v>
      </c>
      <c r="D46" s="94">
        <f t="shared" si="14"/>
        <v>11.898477876106195</v>
      </c>
      <c r="E46" s="94">
        <f t="shared" si="14"/>
        <v>11.708271186440678</v>
      </c>
      <c r="F46" s="94">
        <f t="shared" si="14"/>
        <v>12.419147727272726</v>
      </c>
      <c r="G46" s="94">
        <f t="shared" si="14"/>
        <v>12.312497925311204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12.125944700460831</v>
      </c>
      <c r="O46" s="108">
        <f t="shared" si="14"/>
        <v>12.125944700460829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9.173284671532846</v>
      </c>
      <c r="C47" s="94">
        <f t="shared" si="15"/>
        <v>8.9092394366197194</v>
      </c>
      <c r="D47" s="94">
        <f t="shared" si="15"/>
        <v>8.594938053097346</v>
      </c>
      <c r="E47" s="94">
        <f t="shared" si="15"/>
        <v>8.4566327683615814</v>
      </c>
      <c r="F47" s="94">
        <f t="shared" si="15"/>
        <v>8.8264393939393937</v>
      </c>
      <c r="G47" s="94">
        <f t="shared" si="15"/>
        <v>8.7628713692946061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8.7319124423963128</v>
      </c>
      <c r="O47" s="108">
        <f t="shared" si="15"/>
        <v>8.7319124423963128</v>
      </c>
    </row>
    <row r="48" spans="1:15" s="58" customFormat="1" x14ac:dyDescent="0.2">
      <c r="A48" s="56" t="s">
        <v>98</v>
      </c>
      <c r="B48" s="94">
        <f>IF(B$6=0,"",B40/B$15)</f>
        <v>9.4466423357664233</v>
      </c>
      <c r="C48" s="94">
        <f t="shared" ref="B48:O51" si="16">IF(C$6=0,"",C40/C$15)</f>
        <v>9.2976901408450718</v>
      </c>
      <c r="D48" s="94">
        <f t="shared" si="16"/>
        <v>8.9926371681415933</v>
      </c>
      <c r="E48" s="94">
        <f t="shared" si="16"/>
        <v>8.8631864406779659</v>
      </c>
      <c r="F48" s="94">
        <f t="shared" si="16"/>
        <v>9.2712310606060608</v>
      </c>
      <c r="G48" s="94">
        <f t="shared" si="16"/>
        <v>9.1979751037344393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9.1446543778801832</v>
      </c>
      <c r="O48" s="108">
        <f t="shared" si="16"/>
        <v>9.1446543778801832</v>
      </c>
    </row>
    <row r="49" spans="1:15" s="58" customFormat="1" x14ac:dyDescent="0.2">
      <c r="A49" s="56" t="s">
        <v>99</v>
      </c>
      <c r="B49" s="94">
        <f t="shared" si="16"/>
        <v>9.4466423357664233</v>
      </c>
      <c r="C49" s="94">
        <f t="shared" si="16"/>
        <v>9.2976901408450718</v>
      </c>
      <c r="D49" s="94">
        <f t="shared" si="16"/>
        <v>8.9926371681415933</v>
      </c>
      <c r="E49" s="94">
        <f t="shared" si="16"/>
        <v>8.8631864406779659</v>
      </c>
      <c r="F49" s="94">
        <f t="shared" si="16"/>
        <v>9.2712310606060608</v>
      </c>
      <c r="G49" s="94">
        <f t="shared" si="16"/>
        <v>9.1979751037344393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9.1446543778801832</v>
      </c>
      <c r="O49" s="108">
        <f t="shared" si="16"/>
        <v>9.1446543778801832</v>
      </c>
    </row>
    <row r="50" spans="1:15" s="95" customFormat="1" x14ac:dyDescent="0.2">
      <c r="A50" s="56" t="s">
        <v>100</v>
      </c>
      <c r="B50" s="94">
        <f t="shared" si="16"/>
        <v>9.4466423357664233</v>
      </c>
      <c r="C50" s="94">
        <f t="shared" si="16"/>
        <v>9.2976901408450718</v>
      </c>
      <c r="D50" s="94">
        <f t="shared" si="16"/>
        <v>8.9926371681415933</v>
      </c>
      <c r="E50" s="94">
        <f t="shared" si="16"/>
        <v>8.8631864406779659</v>
      </c>
      <c r="F50" s="94">
        <f t="shared" si="16"/>
        <v>9.2712310606060608</v>
      </c>
      <c r="G50" s="94">
        <f t="shared" si="16"/>
        <v>9.1979751037344393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9.1446543778801832</v>
      </c>
      <c r="O50" s="108">
        <f t="shared" si="16"/>
        <v>9.1446543778801832</v>
      </c>
    </row>
    <row r="51" spans="1:15" s="58" customFormat="1" x14ac:dyDescent="0.2">
      <c r="A51" s="96" t="s">
        <v>94</v>
      </c>
      <c r="B51" s="97">
        <f t="shared" si="16"/>
        <v>9.4466423357664233</v>
      </c>
      <c r="C51" s="97">
        <f t="shared" si="16"/>
        <v>9.2976901408450718</v>
      </c>
      <c r="D51" s="97">
        <f t="shared" si="16"/>
        <v>8.9926371681415933</v>
      </c>
      <c r="E51" s="97">
        <f t="shared" si="16"/>
        <v>8.8631864406779659</v>
      </c>
      <c r="F51" s="97">
        <f t="shared" si="16"/>
        <v>9.2712310606060608</v>
      </c>
      <c r="G51" s="97">
        <f t="shared" si="16"/>
        <v>9.1979751037344393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9.1446543778801832</v>
      </c>
      <c r="O51" s="97">
        <f t="shared" si="16"/>
        <v>9.1446543778801832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1676</v>
      </c>
      <c r="C6" s="125">
        <f>VLOOKUP($A$2,'[1]Taxicard Members'!$A$3:$C$35,3,FALSE)</f>
        <v>1694</v>
      </c>
      <c r="D6" s="125">
        <f>VLOOKUP($A$2,'[3]Taxicard Members'!$A$3:$C$35,3,FALSE)</f>
        <v>1700</v>
      </c>
      <c r="E6" s="125">
        <f>VLOOKUP($A$2,'[4]Taxicard Members'!$A$3:$C$35,3,FALSE)</f>
        <v>1702</v>
      </c>
      <c r="F6" s="125">
        <f>VLOOKUP($A$2,'[5]Taxicard Members'!$A$3:$C$35,3,FALSE)</f>
        <v>1642</v>
      </c>
      <c r="G6" s="125">
        <f>VLOOKUP($A$2,'[6]Taxicard Members'!$A$3:$C$35,3,FALSE)</f>
        <v>1656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10070</v>
      </c>
      <c r="O6" s="48">
        <f>N6/$N$5</f>
        <v>1678.3333333333333</v>
      </c>
    </row>
    <row r="7" spans="1:15" x14ac:dyDescent="0.2">
      <c r="A7" s="49" t="s">
        <v>68</v>
      </c>
      <c r="B7" s="50">
        <f>VLOOKUP($A$2,'[2]LMU Other'!$A$2:$Z$36,26,FALSE)</f>
        <v>124</v>
      </c>
      <c r="C7" s="50">
        <f>VLOOKUP($A$2,'[1]LMU Other'!$A$2:$Z$36,26,FALSE)</f>
        <v>135</v>
      </c>
      <c r="D7" s="50">
        <f>VLOOKUP($A$2,'[3]LMU Other'!$A$2:$Z$36,26,FALSE)</f>
        <v>236</v>
      </c>
      <c r="E7" s="50">
        <f>VLOOKUP($A$2,'[4]LMU Other'!$A$2:$Z$36,26,FALSE)</f>
        <v>351</v>
      </c>
      <c r="F7" s="50">
        <f>VLOOKUP($A$2,'[5]LMU Other'!$A$2:$Z$36,26,FALSE)</f>
        <v>399</v>
      </c>
      <c r="G7" s="50">
        <f>VLOOKUP($A$2,'[6]LMU Other'!$A$2:$Z$36,26,FALSE)</f>
        <v>437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1682</v>
      </c>
      <c r="O7" s="48">
        <f>N7/$N$5</f>
        <v>280.33333333333331</v>
      </c>
    </row>
    <row r="8" spans="1:15" s="11" customFormat="1" x14ac:dyDescent="0.2">
      <c r="A8" s="49" t="s">
        <v>69</v>
      </c>
      <c r="B8" s="36">
        <f t="shared" ref="B8:M8" si="1">IF(B6=0,"",B7/B6)</f>
        <v>7.3985680190930783E-2</v>
      </c>
      <c r="C8" s="36">
        <f t="shared" si="1"/>
        <v>7.969303423848878E-2</v>
      </c>
      <c r="D8" s="36">
        <f t="shared" si="1"/>
        <v>0.13882352941176471</v>
      </c>
      <c r="E8" s="36">
        <f t="shared" si="1"/>
        <v>0.20622796709753233</v>
      </c>
      <c r="F8" s="36">
        <f t="shared" si="1"/>
        <v>0.24299634591961022</v>
      </c>
      <c r="G8" s="36">
        <f t="shared" si="1"/>
        <v>0.2638888888888889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0.16703078450844092</v>
      </c>
      <c r="O8" s="37">
        <f>IF(O6="","",O7/O6)</f>
        <v>0.16703078450844092</v>
      </c>
    </row>
    <row r="9" spans="1:15" x14ac:dyDescent="0.2">
      <c r="A9" s="49" t="s">
        <v>70</v>
      </c>
      <c r="B9" s="51">
        <f t="shared" ref="B9:O9" si="2">IF(B6=0,"",B15/B6)</f>
        <v>0.20405727923627684</v>
      </c>
      <c r="C9" s="51">
        <f t="shared" si="2"/>
        <v>0.30755608028335302</v>
      </c>
      <c r="D9" s="51">
        <f t="shared" si="2"/>
        <v>0.6335294117647059</v>
      </c>
      <c r="E9" s="51">
        <f t="shared" si="2"/>
        <v>1.0411280846063455</v>
      </c>
      <c r="F9" s="51">
        <f t="shared" si="2"/>
        <v>1.3690621193666261</v>
      </c>
      <c r="G9" s="51">
        <f t="shared" si="2"/>
        <v>1.3617149758454106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0.81578947368421051</v>
      </c>
      <c r="O9" s="52">
        <f t="shared" si="2"/>
        <v>0.81578947368421062</v>
      </c>
    </row>
    <row r="10" spans="1:15" x14ac:dyDescent="0.2">
      <c r="A10" s="49" t="s">
        <v>71</v>
      </c>
      <c r="B10" s="51">
        <f t="shared" ref="B10:O10" si="3">IF(B6=0,"",B15/B7)</f>
        <v>2.7580645161290325</v>
      </c>
      <c r="C10" s="51">
        <f t="shared" si="3"/>
        <v>3.8592592592592592</v>
      </c>
      <c r="D10" s="51">
        <f t="shared" si="3"/>
        <v>4.5635593220338979</v>
      </c>
      <c r="E10" s="51">
        <f t="shared" si="3"/>
        <v>5.0484330484330489</v>
      </c>
      <c r="F10" s="51">
        <f t="shared" si="3"/>
        <v>5.6340852130325816</v>
      </c>
      <c r="G10" s="51">
        <f t="shared" si="3"/>
        <v>5.1601830663615562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4.8840665873959574</v>
      </c>
      <c r="O10" s="52">
        <f t="shared" si="3"/>
        <v>4.8840665873959574</v>
      </c>
    </row>
    <row r="11" spans="1:15" s="55" customFormat="1" x14ac:dyDescent="0.2">
      <c r="A11" s="29" t="s">
        <v>72</v>
      </c>
      <c r="B11" s="53">
        <f>VLOOKUP($A$2,'[2]LMU Other'!$A$2:$Z$36,25,FALSE)</f>
        <v>717</v>
      </c>
      <c r="C11" s="53">
        <f>VLOOKUP($A$2,'[1]LMU Other'!$A$2:$Z$36,25,FALSE)</f>
        <v>1352.7</v>
      </c>
      <c r="D11" s="53">
        <f>VLOOKUP($A$2,'[3]LMU Other'!$A$2:$Z$36,25,FALSE)</f>
        <v>2468</v>
      </c>
      <c r="E11" s="53">
        <f>VLOOKUP($A$2,'[4]LMU Other'!$A$2:$Z$36,25,FALSE)</f>
        <v>4117.8</v>
      </c>
      <c r="F11" s="53">
        <f>VLOOKUP($A$2,'[5]LMU Other'!$A$2:$Z$36,25,FALSE)</f>
        <v>5017.6000000000004</v>
      </c>
      <c r="G11" s="53">
        <f>VLOOKUP($A$2,'[6]LMU Other'!$A$2:$Z$36,25,FALSE)</f>
        <v>4935.8999999999996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18609</v>
      </c>
      <c r="O11" s="81">
        <f>N11/$N$5</f>
        <v>3101.5</v>
      </c>
    </row>
    <row r="12" spans="1:15" s="58" customFormat="1" x14ac:dyDescent="0.2">
      <c r="A12" s="56" t="s">
        <v>73</v>
      </c>
      <c r="B12" s="57">
        <f t="shared" ref="B12:O12" si="4">IF(B6=0,"",B11/B15)</f>
        <v>2.0964912280701755</v>
      </c>
      <c r="C12" s="57">
        <f t="shared" si="4"/>
        <v>2.5963531669865643</v>
      </c>
      <c r="D12" s="57">
        <f t="shared" si="4"/>
        <v>2.2915506035283193</v>
      </c>
      <c r="E12" s="57">
        <f t="shared" si="4"/>
        <v>2.3238148984198648</v>
      </c>
      <c r="F12" s="57">
        <f t="shared" si="4"/>
        <v>2.2320284697508899</v>
      </c>
      <c r="G12" s="57">
        <f t="shared" si="4"/>
        <v>2.1888691796008866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2.2652465003043214</v>
      </c>
      <c r="O12" s="57">
        <f t="shared" si="4"/>
        <v>2.2652465003043214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342</v>
      </c>
      <c r="C15" s="47">
        <f>VLOOKUP($A$2,'[1]LC Invoice'!$A$2:$Q$34,4,FALSE)</f>
        <v>521</v>
      </c>
      <c r="D15" s="47">
        <f>VLOOKUP($A$2,'[3]LC Invoice'!$A$2:$S$34,4,FALSE)</f>
        <v>1077</v>
      </c>
      <c r="E15" s="47">
        <f>VLOOKUP($A$2,'[4]LC Invoice'!$A$2:$P$34,4,FALSE)</f>
        <v>1772</v>
      </c>
      <c r="F15" s="47">
        <f>VLOOKUP($A$2,'[5]LC Invoice'!$A$2:$P$34,4,FALSE)</f>
        <v>2248</v>
      </c>
      <c r="G15" s="47">
        <f>VLOOKUP($A$2,'[6]LC Invoice'!$A$2:$P$34,4,FALSE)</f>
        <v>2255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8215</v>
      </c>
      <c r="O15" s="48">
        <f>N15/$N$5</f>
        <v>1369.1666666666667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76</v>
      </c>
      <c r="C16" s="65">
        <f>VLOOKUP($A$2,'[1]Wheelchair Trips'!$A$2:$E$34,3,FALSE)</f>
        <v>101</v>
      </c>
      <c r="D16" s="65">
        <f>VLOOKUP($A$2,'[3]Wheelchair Trips'!$A$2:$E$34,3,FALSE)</f>
        <v>182</v>
      </c>
      <c r="E16" s="65">
        <f>VLOOKUP($A$2,'[4]Wheelchair Trips'!$A$2:$E$34,3,FALSE)</f>
        <v>365</v>
      </c>
      <c r="F16" s="65">
        <f>VLOOKUP($A$2,'[5]Wheelchair Trips'!$A$2:$E$34,3,FALSE)</f>
        <v>428</v>
      </c>
      <c r="G16" s="65">
        <f>VLOOKUP($A$2,'[6]Wheelchair Trips'!$A$2:$E$34,3,FALSE)</f>
        <v>399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1551</v>
      </c>
      <c r="O16" s="48">
        <f>N16/$N$5</f>
        <v>258.5</v>
      </c>
    </row>
    <row r="17" spans="1:15" s="11" customFormat="1" x14ac:dyDescent="0.2">
      <c r="A17" s="49" t="s">
        <v>77</v>
      </c>
      <c r="B17" s="67">
        <f t="shared" ref="B17:O17" si="5">IF(B6=0,"",B16/B15)</f>
        <v>0.22222222222222221</v>
      </c>
      <c r="C17" s="67">
        <f t="shared" si="5"/>
        <v>0.19385796545105566</v>
      </c>
      <c r="D17" s="67">
        <f t="shared" si="5"/>
        <v>0.16898792943361188</v>
      </c>
      <c r="E17" s="67">
        <f t="shared" si="5"/>
        <v>0.20598194130925507</v>
      </c>
      <c r="F17" s="67">
        <f t="shared" si="5"/>
        <v>0.19039145907473309</v>
      </c>
      <c r="G17" s="67">
        <f t="shared" si="5"/>
        <v>0.17694013303769401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0.18880097382836275</v>
      </c>
      <c r="O17" s="68">
        <f t="shared" si="5"/>
        <v>0.18880097382836275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7</v>
      </c>
      <c r="C21" s="73">
        <f>VLOOKUP($A$2,'[1]LC Invoice'!$A$2:$Q$34,7,FALSE)</f>
        <v>33</v>
      </c>
      <c r="D21" s="73">
        <f>VLOOKUP($A$2,'[3]LC Invoice'!$A$2:$S$34,7,FALSE)</f>
        <v>44</v>
      </c>
      <c r="E21" s="73">
        <f>VLOOKUP($A$2,'[4]LC Invoice'!$A$2:$P$34,7,FALSE)</f>
        <v>23</v>
      </c>
      <c r="F21" s="73">
        <f>VLOOKUP($A$2,'[5]LC Invoice'!$A$2:$P$34,7,FALSE)</f>
        <v>22</v>
      </c>
      <c r="G21" s="73">
        <f>VLOOKUP($A$2,'[6]LC Invoice'!$A$2:$P$34,7,FALSE)</f>
        <v>116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245</v>
      </c>
      <c r="O21" s="70">
        <f>N21/$N$5</f>
        <v>40.833333333333336</v>
      </c>
    </row>
    <row r="22" spans="1:15" s="75" customFormat="1" x14ac:dyDescent="0.2">
      <c r="A22" s="29" t="s">
        <v>81</v>
      </c>
      <c r="B22" s="74">
        <f>VLOOKUP($A$2,'[2]LC Invoice'!$A$2:$P$35,8,FALSE)</f>
        <v>31.5</v>
      </c>
      <c r="C22" s="74">
        <f>VLOOKUP($A$2,'[1]LC Invoice'!$A$2:$Q$35,8,FALSE)</f>
        <v>41.5</v>
      </c>
      <c r="D22" s="74">
        <f>VLOOKUP($A$2,'[3]LC Invoice'!$A$2:$S$35,8,FALSE)</f>
        <v>54</v>
      </c>
      <c r="E22" s="74">
        <f>VLOOKUP($A$2,'[4]LC Invoice'!$A$2:$P$35,8,FALSE)</f>
        <v>111</v>
      </c>
      <c r="F22" s="74">
        <f>VLOOKUP($A$2,'[5]LC Invoice'!$A$2:$P$35,8,FALSE)</f>
        <v>113.5</v>
      </c>
      <c r="G22" s="74">
        <f>VLOOKUP($A$2,'[6]LC Invoice'!$A$2:$P$35,8,FALSE)</f>
        <v>119.5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471</v>
      </c>
      <c r="O22" s="54">
        <f>N22/$N$5</f>
        <v>78.5</v>
      </c>
    </row>
    <row r="23" spans="1:15" x14ac:dyDescent="0.2">
      <c r="A23" s="49" t="s">
        <v>82</v>
      </c>
      <c r="B23" s="67">
        <f t="shared" ref="B23:O23" si="6">IF(B6=0,"",B21/B15)</f>
        <v>2.046783625730994E-2</v>
      </c>
      <c r="C23" s="67">
        <f t="shared" si="6"/>
        <v>6.3339731285988479E-2</v>
      </c>
      <c r="D23" s="67">
        <f t="shared" si="6"/>
        <v>4.0854224698235839E-2</v>
      </c>
      <c r="E23" s="67">
        <f t="shared" si="6"/>
        <v>1.2979683972911963E-2</v>
      </c>
      <c r="F23" s="67">
        <f t="shared" si="6"/>
        <v>9.7864768683274019E-3</v>
      </c>
      <c r="G23" s="67">
        <f t="shared" si="6"/>
        <v>5.1441241685144128E-2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2.9823493609251371E-2</v>
      </c>
      <c r="O23" s="68">
        <f t="shared" si="6"/>
        <v>2.9823493609251371E-2</v>
      </c>
    </row>
    <row r="24" spans="1:15" x14ac:dyDescent="0.2">
      <c r="A24" s="152" t="s">
        <v>190</v>
      </c>
      <c r="B24" s="125">
        <f>VLOOKUP($A$2,'[2]LC Invoice'!$A$2:$S$34,18,FALSE)</f>
        <v>49</v>
      </c>
      <c r="C24" s="125">
        <f>VLOOKUP($A$2,'[1]LC Invoice'!$A$2:$T$34,18,FALSE)</f>
        <v>125</v>
      </c>
      <c r="D24" s="125">
        <f>VLOOKUP($A$2,'[3]LC Invoice'!$A$2:$V$34,18,FALSE)</f>
        <v>13.225879294336117</v>
      </c>
      <c r="E24" s="125">
        <f>VLOOKUP($A$2,'[4]LC Invoice'!$A$2:$S$34,18,FALSE)</f>
        <v>13.687330699774265</v>
      </c>
      <c r="F24" s="125">
        <f>VLOOKUP($A$2,'[5]LC Invoice'!$A$2:$S$34,18,FALSE)</f>
        <v>13.678745551601423</v>
      </c>
      <c r="G24" s="125">
        <f>VLOOKUP($A$2,'[6]LC Invoice'!$A$2:$S$34,18,FALSE)</f>
        <v>13.925343680709535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228.51729922642136</v>
      </c>
      <c r="O24" s="154">
        <f>N24/COUNTIF(B24:M24,"&lt;&gt;0")</f>
        <v>38.086216537736895</v>
      </c>
    </row>
    <row r="25" spans="1:15" x14ac:dyDescent="0.2">
      <c r="A25" s="152" t="s">
        <v>191</v>
      </c>
      <c r="B25" s="125">
        <f>VLOOKUP($A$2,'[2]LC Invoice'!$A$2:$S$34,19,FALSE)</f>
        <v>11.199999999999998</v>
      </c>
      <c r="C25" s="125">
        <f>VLOOKUP($A$2,'[1]LC Invoice'!$A$2:$T$34,19,FALSE)</f>
        <v>26</v>
      </c>
      <c r="D25" s="125">
        <f>VLOOKUP($A$2,'[3]LC Invoice'!$A$2:$V$34,19,FALSE)</f>
        <v>13.299999999999995</v>
      </c>
      <c r="E25" s="125">
        <f>VLOOKUP($A$2,'[4]LC Invoice'!$A$2:$S$34,19,FALSE)</f>
        <v>28.699999999999982</v>
      </c>
      <c r="F25" s="125">
        <f>VLOOKUP($A$2,'[5]LC Invoice'!$A$2:$S$34,19,FALSE)</f>
        <v>30.799999999999979</v>
      </c>
      <c r="G25" s="125">
        <f>VLOOKUP($A$2,'[6]LC Invoice'!$A$2:$S$34,19,FALSE)</f>
        <v>30.799999999999979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140.79999999999993</v>
      </c>
      <c r="O25" s="155">
        <f>N25/COUNTIF(B25:M25,"&lt;&gt;0")</f>
        <v>23.466666666666654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3754.74</v>
      </c>
      <c r="C28" s="80">
        <f>VLOOKUP($A$2,'[1]LMU Other'!$A$2:$Z$36,24,FALSE)</f>
        <v>5692.92</v>
      </c>
      <c r="D28" s="80">
        <f>VLOOKUP($A$2,'[3]LMU Other'!$A$2:$Z$36,24,FALSE)</f>
        <v>11344.371999999999</v>
      </c>
      <c r="E28" s="80">
        <f>VLOOKUP($A$2,'[4]LMU Other'!$A$2:$Z$36,24,FALSE)</f>
        <v>19408.849999999999</v>
      </c>
      <c r="F28" s="80">
        <f>VLOOKUP($A$2,'[5]LMU Other'!$A$2:$Z$36,24,FALSE)</f>
        <v>24831.32</v>
      </c>
      <c r="G28" s="80">
        <f>VLOOKUP($A$2,'[6]LMU Other'!$A$2:$Z$36,24,FALSE)</f>
        <v>25559.95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90592.152000000002</v>
      </c>
      <c r="O28" s="54">
        <f>N28/$N$5</f>
        <v>15098.692000000001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250.6</v>
      </c>
      <c r="D29" s="80">
        <f>VLOOKUP($A$2,'[3]LC Invoice'!$A$2:$S$34,9,FALSE)</f>
        <v>431.9</v>
      </c>
      <c r="E29" s="80">
        <f>VLOOKUP($A$2,'[4]LC Invoice'!$A$2:$P$34,9,FALSE)</f>
        <v>727.3</v>
      </c>
      <c r="F29" s="80">
        <f>VLOOKUP($A$2,'[5]LC Invoice'!$A$2:$P$34,9,FALSE)</f>
        <v>900.9</v>
      </c>
      <c r="G29" s="80">
        <f>VLOOKUP($A$2,'[6]LC Invoice'!$A$2:$P$34,9,FALSE)</f>
        <v>905.8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3385.8999999999996</v>
      </c>
      <c r="O29" s="81">
        <f>N29/$N$5</f>
        <v>564.31666666666661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37.589999999999996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63</v>
      </c>
      <c r="O36" s="88">
        <f>N36/$N$5</f>
        <v>10.5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4471.74</v>
      </c>
      <c r="C39" s="94">
        <f t="shared" ref="C39:I39" si="9">C11+C28</f>
        <v>7045.62</v>
      </c>
      <c r="D39" s="94">
        <f t="shared" si="9"/>
        <v>13812.371999999999</v>
      </c>
      <c r="E39" s="94">
        <f t="shared" si="9"/>
        <v>23526.649999999998</v>
      </c>
      <c r="F39" s="94">
        <f t="shared" si="9"/>
        <v>29848.92</v>
      </c>
      <c r="G39" s="94">
        <f t="shared" si="9"/>
        <v>30495.85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109201.152</v>
      </c>
      <c r="O39" s="110">
        <f>N39/$N$5</f>
        <v>18200.191999999999</v>
      </c>
    </row>
    <row r="40" spans="1:15" s="58" customFormat="1" x14ac:dyDescent="0.2">
      <c r="A40" s="56" t="s">
        <v>91</v>
      </c>
      <c r="B40" s="94">
        <f>B28+B29</f>
        <v>3924.14</v>
      </c>
      <c r="C40" s="94">
        <f t="shared" ref="C40:M40" si="10">C28+C29</f>
        <v>5943.52</v>
      </c>
      <c r="D40" s="94">
        <f t="shared" si="10"/>
        <v>11776.271999999999</v>
      </c>
      <c r="E40" s="94">
        <f t="shared" si="10"/>
        <v>20136.149999999998</v>
      </c>
      <c r="F40" s="94">
        <f t="shared" si="10"/>
        <v>25732.22</v>
      </c>
      <c r="G40" s="94">
        <f t="shared" si="10"/>
        <v>26465.75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93978.051999999996</v>
      </c>
      <c r="O40" s="110">
        <f>N40/$N$5</f>
        <v>15663.008666666667</v>
      </c>
    </row>
    <row r="41" spans="1:15" s="58" customFormat="1" x14ac:dyDescent="0.2">
      <c r="A41" s="56" t="s">
        <v>92</v>
      </c>
      <c r="B41" s="94">
        <f t="shared" ref="B41:M41" si="11">SUM(B28:B31)</f>
        <v>3924.14</v>
      </c>
      <c r="C41" s="94">
        <f t="shared" si="11"/>
        <v>5943.52</v>
      </c>
      <c r="D41" s="94">
        <f t="shared" si="11"/>
        <v>11776.271999999999</v>
      </c>
      <c r="E41" s="94">
        <f t="shared" si="11"/>
        <v>20136.149999999998</v>
      </c>
      <c r="F41" s="94">
        <f t="shared" si="11"/>
        <v>25732.22</v>
      </c>
      <c r="G41" s="94">
        <f t="shared" si="11"/>
        <v>26465.75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93978.051999999996</v>
      </c>
      <c r="O41" s="110">
        <f>N41/$N$5</f>
        <v>15663.008666666667</v>
      </c>
    </row>
    <row r="42" spans="1:15" s="95" customFormat="1" x14ac:dyDescent="0.2">
      <c r="A42" s="56" t="s">
        <v>93</v>
      </c>
      <c r="B42" s="94">
        <f t="shared" ref="B42:I42" si="12">SUM(B28:B32)</f>
        <v>3924.14</v>
      </c>
      <c r="C42" s="94">
        <f t="shared" si="12"/>
        <v>5943.52</v>
      </c>
      <c r="D42" s="94">
        <f t="shared" si="12"/>
        <v>11776.271999999999</v>
      </c>
      <c r="E42" s="94">
        <f>SUM(E28:E32)</f>
        <v>20136.149999999998</v>
      </c>
      <c r="F42" s="94">
        <f t="shared" si="12"/>
        <v>25732.22</v>
      </c>
      <c r="G42" s="94">
        <f t="shared" si="12"/>
        <v>26465.75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93978.051999999996</v>
      </c>
      <c r="O42" s="110">
        <f>N42/$N$5</f>
        <v>15663.008666666667</v>
      </c>
    </row>
    <row r="43" spans="1:15" s="58" customFormat="1" x14ac:dyDescent="0.2">
      <c r="A43" s="96" t="s">
        <v>94</v>
      </c>
      <c r="B43" s="97">
        <f t="shared" ref="B43:I43" si="13">B42-B36</f>
        <v>3898.73</v>
      </c>
      <c r="C43" s="97">
        <f>C42-C36</f>
        <v>5905.93</v>
      </c>
      <c r="D43" s="97">
        <f t="shared" si="13"/>
        <v>11776.271999999999</v>
      </c>
      <c r="E43" s="97">
        <f>E42-E36</f>
        <v>20136.149999999998</v>
      </c>
      <c r="F43" s="97">
        <f t="shared" si="13"/>
        <v>25732.22</v>
      </c>
      <c r="G43" s="97">
        <f t="shared" si="13"/>
        <v>26465.75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93915.051999999996</v>
      </c>
      <c r="O43" s="111">
        <f>N43/$N$5</f>
        <v>15652.508666666667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13.075263157894737</v>
      </c>
      <c r="C46" s="94">
        <f t="shared" si="14"/>
        <v>13.523262955854127</v>
      </c>
      <c r="D46" s="94">
        <f t="shared" si="14"/>
        <v>12.824857938718662</v>
      </c>
      <c r="E46" s="94">
        <f t="shared" si="14"/>
        <v>13.276890519187358</v>
      </c>
      <c r="F46" s="94">
        <f t="shared" si="14"/>
        <v>13.277989323843416</v>
      </c>
      <c r="G46" s="94">
        <f t="shared" si="14"/>
        <v>13.523658536585366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13.292897382836275</v>
      </c>
      <c r="O46" s="108">
        <f t="shared" si="14"/>
        <v>13.292897382836273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10.978771929824561</v>
      </c>
      <c r="C47" s="94">
        <f t="shared" si="15"/>
        <v>10.926909788867562</v>
      </c>
      <c r="D47" s="94">
        <f t="shared" si="15"/>
        <v>10.533307335190344</v>
      </c>
      <c r="E47" s="94">
        <f t="shared" si="15"/>
        <v>10.953075620767494</v>
      </c>
      <c r="F47" s="94">
        <f t="shared" si="15"/>
        <v>11.045960854092527</v>
      </c>
      <c r="G47" s="94">
        <f t="shared" si="15"/>
        <v>11.33478935698448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11.027650882531955</v>
      </c>
      <c r="O47" s="108">
        <f t="shared" si="15"/>
        <v>11.027650882531955</v>
      </c>
    </row>
    <row r="48" spans="1:15" s="58" customFormat="1" x14ac:dyDescent="0.2">
      <c r="A48" s="56" t="s">
        <v>98</v>
      </c>
      <c r="B48" s="94">
        <f>IF(B$6=0,"",B40/B$15)</f>
        <v>11.474093567251462</v>
      </c>
      <c r="C48" s="94">
        <f t="shared" ref="B48:O51" si="16">IF(C$6=0,"",C40/C$15)</f>
        <v>11.407907869481766</v>
      </c>
      <c r="D48" s="94">
        <f t="shared" si="16"/>
        <v>10.934328690807799</v>
      </c>
      <c r="E48" s="94">
        <f t="shared" si="16"/>
        <v>11.363515801354401</v>
      </c>
      <c r="F48" s="94">
        <f t="shared" si="16"/>
        <v>11.446717081850535</v>
      </c>
      <c r="G48" s="94">
        <f t="shared" si="16"/>
        <v>11.736474501108647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11.439811564211807</v>
      </c>
      <c r="O48" s="108">
        <f t="shared" si="16"/>
        <v>11.439811564211807</v>
      </c>
    </row>
    <row r="49" spans="1:15" s="58" customFormat="1" x14ac:dyDescent="0.2">
      <c r="A49" s="56" t="s">
        <v>99</v>
      </c>
      <c r="B49" s="94">
        <f t="shared" si="16"/>
        <v>11.474093567251462</v>
      </c>
      <c r="C49" s="94">
        <f t="shared" si="16"/>
        <v>11.407907869481766</v>
      </c>
      <c r="D49" s="94">
        <f t="shared" si="16"/>
        <v>10.934328690807799</v>
      </c>
      <c r="E49" s="94">
        <f t="shared" si="16"/>
        <v>11.363515801354401</v>
      </c>
      <c r="F49" s="94">
        <f t="shared" si="16"/>
        <v>11.446717081850535</v>
      </c>
      <c r="G49" s="94">
        <f t="shared" si="16"/>
        <v>11.736474501108647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11.439811564211807</v>
      </c>
      <c r="O49" s="108">
        <f t="shared" si="16"/>
        <v>11.439811564211807</v>
      </c>
    </row>
    <row r="50" spans="1:15" s="95" customFormat="1" x14ac:dyDescent="0.2">
      <c r="A50" s="56" t="s">
        <v>100</v>
      </c>
      <c r="B50" s="94">
        <f t="shared" si="16"/>
        <v>11.474093567251462</v>
      </c>
      <c r="C50" s="94">
        <f t="shared" si="16"/>
        <v>11.407907869481766</v>
      </c>
      <c r="D50" s="94">
        <f t="shared" si="16"/>
        <v>10.934328690807799</v>
      </c>
      <c r="E50" s="94">
        <f t="shared" si="16"/>
        <v>11.363515801354401</v>
      </c>
      <c r="F50" s="94">
        <f t="shared" si="16"/>
        <v>11.446717081850535</v>
      </c>
      <c r="G50" s="94">
        <f t="shared" si="16"/>
        <v>11.736474501108647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11.439811564211807</v>
      </c>
      <c r="O50" s="108">
        <f t="shared" si="16"/>
        <v>11.439811564211807</v>
      </c>
    </row>
    <row r="51" spans="1:15" s="58" customFormat="1" x14ac:dyDescent="0.2">
      <c r="A51" s="96" t="s">
        <v>94</v>
      </c>
      <c r="B51" s="97">
        <f t="shared" si="16"/>
        <v>11.399795321637427</v>
      </c>
      <c r="C51" s="97">
        <f t="shared" si="16"/>
        <v>11.335758157389636</v>
      </c>
      <c r="D51" s="97">
        <f t="shared" si="16"/>
        <v>10.934328690807799</v>
      </c>
      <c r="E51" s="97">
        <f t="shared" si="16"/>
        <v>11.363515801354401</v>
      </c>
      <c r="F51" s="97">
        <f t="shared" si="16"/>
        <v>11.446717081850535</v>
      </c>
      <c r="G51" s="97">
        <f t="shared" si="16"/>
        <v>11.736474501108647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11.432142665855142</v>
      </c>
      <c r="O51" s="97">
        <f t="shared" si="16"/>
        <v>11.432142665855142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60:Q69 P26:T32 P6:T23 P35:T59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1358</v>
      </c>
      <c r="C6" s="125">
        <f>VLOOKUP($A$2,'[1]Taxicard Members'!$A$3:$C$35,3,FALSE)</f>
        <v>1356</v>
      </c>
      <c r="D6" s="125">
        <f>VLOOKUP($A$2,'[3]Taxicard Members'!$A$3:$C$35,3,FALSE)</f>
        <v>1356</v>
      </c>
      <c r="E6" s="125">
        <f>VLOOKUP($A$2,'[4]Taxicard Members'!$A$3:$C$35,3,FALSE)</f>
        <v>1356</v>
      </c>
      <c r="F6" s="125">
        <f>VLOOKUP($A$2,'[5]Taxicard Members'!$A$3:$C$35,3,FALSE)</f>
        <v>1306</v>
      </c>
      <c r="G6" s="125">
        <f>VLOOKUP($A$2,'[6]Taxicard Members'!$A$3:$C$35,3,FALSE)</f>
        <v>1311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8043</v>
      </c>
      <c r="O6" s="48">
        <f>N6/$N$5</f>
        <v>1340.5</v>
      </c>
    </row>
    <row r="7" spans="1:15" x14ac:dyDescent="0.2">
      <c r="A7" s="49" t="s">
        <v>68</v>
      </c>
      <c r="B7" s="50">
        <f>VLOOKUP($A$2,'[2]LMU Other'!$A$2:$Z$36,26,FALSE)</f>
        <v>52</v>
      </c>
      <c r="C7" s="50">
        <f>VLOOKUP($A$2,'[1]LMU Other'!$A$2:$Z$36,26,FALSE)</f>
        <v>68</v>
      </c>
      <c r="D7" s="50">
        <f>VLOOKUP($A$2,'[3]LMU Other'!$A$2:$Z$36,26,FALSE)</f>
        <v>79</v>
      </c>
      <c r="E7" s="50">
        <f>VLOOKUP($A$2,'[4]LMU Other'!$A$2:$Z$36,26,FALSE)</f>
        <v>118</v>
      </c>
      <c r="F7" s="50">
        <f>VLOOKUP($A$2,'[5]LMU Other'!$A$2:$Z$36,26,FALSE)</f>
        <v>150</v>
      </c>
      <c r="G7" s="50">
        <f>VLOOKUP($A$2,'[6]LMU Other'!$A$2:$Z$36,26,FALSE)</f>
        <v>159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626</v>
      </c>
      <c r="O7" s="48">
        <f>N7/$N$5</f>
        <v>104.33333333333333</v>
      </c>
    </row>
    <row r="8" spans="1:15" s="11" customFormat="1" x14ac:dyDescent="0.2">
      <c r="A8" s="49" t="s">
        <v>69</v>
      </c>
      <c r="B8" s="36">
        <f t="shared" ref="B8:M8" si="1">IF(B6=0,"",B7/B6)</f>
        <v>3.8291605301914583E-2</v>
      </c>
      <c r="C8" s="36">
        <f t="shared" si="1"/>
        <v>5.0147492625368731E-2</v>
      </c>
      <c r="D8" s="36">
        <f t="shared" si="1"/>
        <v>5.825958702064897E-2</v>
      </c>
      <c r="E8" s="36">
        <f t="shared" si="1"/>
        <v>8.7020648967551628E-2</v>
      </c>
      <c r="F8" s="36">
        <f t="shared" si="1"/>
        <v>0.11485451761102604</v>
      </c>
      <c r="G8" s="36">
        <f t="shared" si="1"/>
        <v>0.12128146453089245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7.7831654855153545E-2</v>
      </c>
      <c r="O8" s="37">
        <f>IF(O6="","",O7/O6)</f>
        <v>7.7831654855153545E-2</v>
      </c>
    </row>
    <row r="9" spans="1:15" x14ac:dyDescent="0.2">
      <c r="A9" s="49" t="s">
        <v>70</v>
      </c>
      <c r="B9" s="51">
        <f t="shared" ref="B9:O9" si="2">IF(B6=0,"",B15/B6)</f>
        <v>0.15095729013254786</v>
      </c>
      <c r="C9" s="51">
        <f t="shared" si="2"/>
        <v>0.17551622418879056</v>
      </c>
      <c r="D9" s="51">
        <f t="shared" si="2"/>
        <v>0.25</v>
      </c>
      <c r="E9" s="51">
        <f t="shared" si="2"/>
        <v>0.31194690265486724</v>
      </c>
      <c r="F9" s="51">
        <f t="shared" si="2"/>
        <v>0.38131699846860645</v>
      </c>
      <c r="G9" s="51">
        <f t="shared" si="2"/>
        <v>0.44698703279938978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0.28459530026109658</v>
      </c>
      <c r="O9" s="52">
        <f t="shared" si="2"/>
        <v>0.28459530026109658</v>
      </c>
    </row>
    <row r="10" spans="1:15" x14ac:dyDescent="0.2">
      <c r="A10" s="49" t="s">
        <v>71</v>
      </c>
      <c r="B10" s="51">
        <f t="shared" ref="B10:O10" si="3">IF(B6=0,"",B15/B7)</f>
        <v>3.9423076923076925</v>
      </c>
      <c r="C10" s="51">
        <f t="shared" si="3"/>
        <v>3.5</v>
      </c>
      <c r="D10" s="51">
        <f t="shared" si="3"/>
        <v>4.2911392405063289</v>
      </c>
      <c r="E10" s="51">
        <f t="shared" si="3"/>
        <v>3.5847457627118646</v>
      </c>
      <c r="F10" s="51">
        <f t="shared" si="3"/>
        <v>3.32</v>
      </c>
      <c r="G10" s="51">
        <f t="shared" si="3"/>
        <v>3.6855345911949686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3.6565495207667733</v>
      </c>
      <c r="O10" s="52">
        <f t="shared" si="3"/>
        <v>3.6565495207667733</v>
      </c>
    </row>
    <row r="11" spans="1:15" s="55" customFormat="1" x14ac:dyDescent="0.2">
      <c r="A11" s="29" t="s">
        <v>72</v>
      </c>
      <c r="B11" s="53">
        <f>VLOOKUP($A$2,'[2]LMU Other'!$A$2:$Z$36,25,FALSE)</f>
        <v>824.9</v>
      </c>
      <c r="C11" s="53">
        <f>VLOOKUP($A$2,'[1]LMU Other'!$A$2:$Z$36,25,FALSE)</f>
        <v>1244.7</v>
      </c>
      <c r="D11" s="53">
        <f>VLOOKUP($A$2,'[3]LMU Other'!$A$2:$Z$36,25,FALSE)</f>
        <v>1917.7</v>
      </c>
      <c r="E11" s="53">
        <f>VLOOKUP($A$2,'[4]LMU Other'!$A$2:$Z$36,25,FALSE)</f>
        <v>2741.1</v>
      </c>
      <c r="F11" s="53">
        <f>VLOOKUP($A$2,'[5]LMU Other'!$A$2:$Z$36,25,FALSE)</f>
        <v>3385.3</v>
      </c>
      <c r="G11" s="53">
        <f>VLOOKUP($A$2,'[6]LMU Other'!$A$2:$Z$36,25,FALSE)</f>
        <v>3461.6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13575.300000000001</v>
      </c>
      <c r="O11" s="81">
        <f>N11/$N$5</f>
        <v>2262.5500000000002</v>
      </c>
    </row>
    <row r="12" spans="1:15" s="58" customFormat="1" x14ac:dyDescent="0.2">
      <c r="A12" s="56" t="s">
        <v>73</v>
      </c>
      <c r="B12" s="57">
        <f t="shared" ref="B12:O12" si="4">IF(B6=0,"",B11/B15)</f>
        <v>4.0239024390243898</v>
      </c>
      <c r="C12" s="57">
        <f t="shared" si="4"/>
        <v>5.2298319327731093</v>
      </c>
      <c r="D12" s="57">
        <f t="shared" si="4"/>
        <v>5.6569321533923302</v>
      </c>
      <c r="E12" s="57">
        <f t="shared" si="4"/>
        <v>6.480141843971631</v>
      </c>
      <c r="F12" s="57">
        <f t="shared" si="4"/>
        <v>6.7977911646586353</v>
      </c>
      <c r="G12" s="57">
        <f t="shared" si="4"/>
        <v>5.9071672354948808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5.9306684141546535</v>
      </c>
      <c r="O12" s="57">
        <f t="shared" si="4"/>
        <v>5.9306684141546535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205</v>
      </c>
      <c r="C15" s="47">
        <f>VLOOKUP($A$2,'[1]LC Invoice'!$A$2:$Q$34,4,FALSE)</f>
        <v>238</v>
      </c>
      <c r="D15" s="47">
        <f>VLOOKUP($A$2,'[3]LC Invoice'!$A$2:$S$34,4,FALSE)</f>
        <v>339</v>
      </c>
      <c r="E15" s="47">
        <f>VLOOKUP($A$2,'[4]LC Invoice'!$A$2:$P$34,4,FALSE)</f>
        <v>423</v>
      </c>
      <c r="F15" s="47">
        <f>VLOOKUP($A$2,'[5]LC Invoice'!$A$2:$P$34,4,FALSE)</f>
        <v>498</v>
      </c>
      <c r="G15" s="47">
        <f>VLOOKUP($A$2,'[6]LC Invoice'!$A$2:$P$34,4,FALSE)</f>
        <v>586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2289</v>
      </c>
      <c r="O15" s="48">
        <f>N15/$N$5</f>
        <v>381.5</v>
      </c>
    </row>
    <row r="16" spans="1:15" s="66" customFormat="1" x14ac:dyDescent="0.2">
      <c r="A16" s="64" t="s">
        <v>76</v>
      </c>
      <c r="B16" s="65">
        <f>VLOOKUP($A$2,'[2]Wheelchair Trips'!$A$2:$E$34,3,FALSE)</f>
        <v>31</v>
      </c>
      <c r="C16" s="65">
        <f>VLOOKUP($A$2,'[1]Wheelchair Trips'!$A$2:$E$34,3,FALSE)</f>
        <v>66</v>
      </c>
      <c r="D16" s="65">
        <f>VLOOKUP($A$2,'[3]Wheelchair Trips'!$A$2:$E$34,3,FALSE)</f>
        <v>73</v>
      </c>
      <c r="E16" s="65">
        <f>VLOOKUP($A$2,'[4]Wheelchair Trips'!$A$2:$E$34,3,FALSE)</f>
        <v>106</v>
      </c>
      <c r="F16" s="65">
        <f>VLOOKUP($A$2,'[5]Wheelchair Trips'!$A$2:$E$34,3,FALSE)</f>
        <v>119</v>
      </c>
      <c r="G16" s="65">
        <f>VLOOKUP($A$2,'[6]Wheelchair Trips'!$A$2:$E$34,3,FALSE)</f>
        <v>122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517</v>
      </c>
      <c r="O16" s="48">
        <f>N16/$N$5</f>
        <v>86.166666666666671</v>
      </c>
    </row>
    <row r="17" spans="1:15" s="11" customFormat="1" x14ac:dyDescent="0.2">
      <c r="A17" s="49" t="s">
        <v>77</v>
      </c>
      <c r="B17" s="67">
        <f t="shared" ref="B17:O17" si="5">IF(B6=0,"",B16/B15)</f>
        <v>0.15121951219512195</v>
      </c>
      <c r="C17" s="67">
        <f t="shared" si="5"/>
        <v>0.27731092436974791</v>
      </c>
      <c r="D17" s="67">
        <f t="shared" si="5"/>
        <v>0.21533923303834809</v>
      </c>
      <c r="E17" s="67">
        <f t="shared" si="5"/>
        <v>0.25059101654846333</v>
      </c>
      <c r="F17" s="67">
        <f t="shared" si="5"/>
        <v>0.23895582329317269</v>
      </c>
      <c r="G17" s="67">
        <f t="shared" si="5"/>
        <v>0.20819112627986347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0.22586282219309742</v>
      </c>
      <c r="O17" s="68">
        <f t="shared" si="5"/>
        <v>0.22586282219309745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17</v>
      </c>
      <c r="D21" s="73">
        <f>VLOOKUP($A$2,'[3]LC Invoice'!$A$2:$S$34,7,FALSE)</f>
        <v>11</v>
      </c>
      <c r="E21" s="73">
        <f>VLOOKUP($A$2,'[4]LC Invoice'!$A$2:$P$34,7,FALSE)</f>
        <v>9</v>
      </c>
      <c r="F21" s="73">
        <f>VLOOKUP($A$2,'[5]LC Invoice'!$A$2:$P$34,7,FALSE)</f>
        <v>11</v>
      </c>
      <c r="G21" s="73">
        <f>VLOOKUP($A$2,'[6]LC Invoice'!$A$2:$P$34,7,FALSE)</f>
        <v>45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96</v>
      </c>
      <c r="O21" s="70">
        <f>N21/$N$5</f>
        <v>16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18</v>
      </c>
      <c r="D22" s="74">
        <f>VLOOKUP($A$2,'[3]LC Invoice'!$A$2:$S$35,8,FALSE)</f>
        <v>22.5</v>
      </c>
      <c r="E22" s="74">
        <f>VLOOKUP($A$2,'[4]LC Invoice'!$A$2:$P$35,8,FALSE)</f>
        <v>40.5</v>
      </c>
      <c r="F22" s="74">
        <f>VLOOKUP($A$2,'[5]LC Invoice'!$A$2:$P$35,8,FALSE)</f>
        <v>58</v>
      </c>
      <c r="G22" s="74">
        <f>VLOOKUP($A$2,'[6]LC Invoice'!$A$2:$P$35,8,FALSE)</f>
        <v>32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184.5</v>
      </c>
      <c r="O22" s="54">
        <f>N22/$N$5</f>
        <v>30.75</v>
      </c>
    </row>
    <row r="23" spans="1:15" x14ac:dyDescent="0.2">
      <c r="A23" s="49" t="s">
        <v>82</v>
      </c>
      <c r="B23" s="67">
        <f t="shared" ref="B23:O23" si="6">IF(B6=0,"",B21/B15)</f>
        <v>1.4634146341463415E-2</v>
      </c>
      <c r="C23" s="67">
        <f t="shared" si="6"/>
        <v>7.1428571428571425E-2</v>
      </c>
      <c r="D23" s="67">
        <f t="shared" si="6"/>
        <v>3.2448377581120944E-2</v>
      </c>
      <c r="E23" s="67">
        <f t="shared" si="6"/>
        <v>2.1276595744680851E-2</v>
      </c>
      <c r="F23" s="67">
        <f t="shared" si="6"/>
        <v>2.2088353413654619E-2</v>
      </c>
      <c r="G23" s="67">
        <f t="shared" si="6"/>
        <v>7.6791808873720141E-2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4.1939711664482307E-2</v>
      </c>
      <c r="O23" s="68">
        <f t="shared" si="6"/>
        <v>4.1939711664482307E-2</v>
      </c>
    </row>
    <row r="24" spans="1:15" x14ac:dyDescent="0.2">
      <c r="A24" s="152" t="s">
        <v>190</v>
      </c>
      <c r="B24" s="125">
        <f>VLOOKUP($A$2,'[2]LC Invoice'!$A$2:$S$34,18,FALSE)</f>
        <v>24</v>
      </c>
      <c r="C24" s="125">
        <f>VLOOKUP($A$2,'[1]LC Invoice'!$A$2:$T$34,18,FALSE)</f>
        <v>0</v>
      </c>
      <c r="D24" s="125">
        <f>VLOOKUP($A$2,'[3]LC Invoice'!$A$2:$V$34,18,FALSE)</f>
        <v>15.757079646017697</v>
      </c>
      <c r="E24" s="125">
        <f>VLOOKUP($A$2,'[4]LC Invoice'!$A$2:$S$34,18,FALSE)</f>
        <v>17.656784869976359</v>
      </c>
      <c r="F24" s="125">
        <f>VLOOKUP($A$2,'[5]LC Invoice'!$A$2:$S$34,18,FALSE)</f>
        <v>18.071485943775102</v>
      </c>
      <c r="G24" s="125">
        <f>VLOOKUP($A$2,'[6]LC Invoice'!$A$2:$S$34,18,FALSE)</f>
        <v>16.912866894197954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92.398217353967112</v>
      </c>
      <c r="O24" s="154">
        <f>N24/COUNTIF(B24:M24,"&lt;&gt;0")</f>
        <v>18.479643470793423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13</v>
      </c>
      <c r="D25" s="125">
        <f>VLOOKUP($A$2,'[3]LC Invoice'!$A$2:$V$34,19,FALSE)</f>
        <v>3.5</v>
      </c>
      <c r="E25" s="125">
        <f>VLOOKUP($A$2,'[4]LC Invoice'!$A$2:$S$34,19,FALSE)</f>
        <v>11.899999999999997</v>
      </c>
      <c r="F25" s="125">
        <f>VLOOKUP($A$2,'[5]LC Invoice'!$A$2:$S$34,19,FALSE)</f>
        <v>18.899999999999991</v>
      </c>
      <c r="G25" s="125">
        <f>VLOOKUP($A$2,'[6]LC Invoice'!$A$2:$S$34,19,FALSE)</f>
        <v>18.199999999999992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72.499999999999986</v>
      </c>
      <c r="O25" s="155">
        <f>N25/COUNTIF(B25:M25,"&lt;&gt;0")</f>
        <v>12.08333333333333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1888.02</v>
      </c>
      <c r="C28" s="80">
        <f>VLOOKUP($A$2,'[1]LMU Other'!$A$2:$Z$36,24,FALSE)</f>
        <v>2291.04</v>
      </c>
      <c r="D28" s="80">
        <f>VLOOKUP($A$2,'[3]LMU Other'!$A$2:$Z$36,24,FALSE)</f>
        <v>3224.45</v>
      </c>
      <c r="E28" s="80">
        <f>VLOOKUP($A$2,'[4]LMU Other'!$A$2:$Z$36,24,FALSE)</f>
        <v>4451.92</v>
      </c>
      <c r="F28" s="80">
        <f>VLOOKUP($A$2,'[5]LMU Other'!$A$2:$Z$36,24,FALSE)</f>
        <v>5309.1</v>
      </c>
      <c r="G28" s="80">
        <f>VLOOKUP($A$2,'[6]LMU Other'!$A$2:$Z$36,24,FALSE)</f>
        <v>6114.74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23279.269999999997</v>
      </c>
      <c r="O28" s="54">
        <f>N28/$N$5</f>
        <v>3879.8783333333326</v>
      </c>
    </row>
    <row r="29" spans="1:15" s="75" customFormat="1" x14ac:dyDescent="0.2">
      <c r="A29" s="29" t="s">
        <v>85</v>
      </c>
      <c r="B29" s="80">
        <f>VLOOKUP($A$2,'[2]LC Invoice'!$A$2:$P$34,9,FALSE)</f>
        <v>126</v>
      </c>
      <c r="C29" s="80">
        <f>VLOOKUP($A$2,'[1]LC Invoice'!$A$2:$Q$34,9,FALSE)</f>
        <v>157.5</v>
      </c>
      <c r="D29" s="80">
        <f>VLOOKUP($A$2,'[3]LC Invoice'!$A$2:$S$34,9,FALSE)</f>
        <v>199.5</v>
      </c>
      <c r="E29" s="80">
        <f>VLOOKUP($A$2,'[4]LC Invoice'!$A$2:$P$34,9,FALSE)</f>
        <v>275.8</v>
      </c>
      <c r="F29" s="80">
        <f>VLOOKUP($A$2,'[5]LC Invoice'!$A$2:$P$34,9,FALSE)</f>
        <v>305.2</v>
      </c>
      <c r="G29" s="80">
        <f>VLOOKUP($A$2,'[6]LC Invoice'!$A$2:$P$34,9,FALSE)</f>
        <v>334.6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1398.6</v>
      </c>
      <c r="O29" s="81">
        <f>N29/$N$5</f>
        <v>233.1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0.25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0.25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18.899999999999999</v>
      </c>
      <c r="C36" s="87">
        <f t="shared" ref="C36:M36" si="8">C35*C29</f>
        <v>39.375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58.274999999999999</v>
      </c>
      <c r="O36" s="88">
        <f>N36/$N$5</f>
        <v>9.7125000000000004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2712.92</v>
      </c>
      <c r="C39" s="94">
        <f t="shared" ref="C39:I39" si="9">C11+C28</f>
        <v>3535.74</v>
      </c>
      <c r="D39" s="94">
        <f t="shared" si="9"/>
        <v>5142.1499999999996</v>
      </c>
      <c r="E39" s="94">
        <f t="shared" si="9"/>
        <v>7193.02</v>
      </c>
      <c r="F39" s="94">
        <f t="shared" si="9"/>
        <v>8694.4000000000015</v>
      </c>
      <c r="G39" s="94">
        <f t="shared" si="9"/>
        <v>9576.34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36854.570000000007</v>
      </c>
      <c r="O39" s="110">
        <f>N39/$N$5</f>
        <v>6142.4283333333342</v>
      </c>
    </row>
    <row r="40" spans="1:15" s="58" customFormat="1" x14ac:dyDescent="0.2">
      <c r="A40" s="56" t="s">
        <v>91</v>
      </c>
      <c r="B40" s="94">
        <f>B28+B29</f>
        <v>2014.02</v>
      </c>
      <c r="C40" s="94">
        <f t="shared" ref="C40:M40" si="10">C28+C29</f>
        <v>2448.54</v>
      </c>
      <c r="D40" s="94">
        <f t="shared" si="10"/>
        <v>3423.95</v>
      </c>
      <c r="E40" s="94">
        <f t="shared" si="10"/>
        <v>4727.72</v>
      </c>
      <c r="F40" s="94">
        <f t="shared" si="10"/>
        <v>5614.3</v>
      </c>
      <c r="G40" s="94">
        <f t="shared" si="10"/>
        <v>6449.34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24677.87</v>
      </c>
      <c r="O40" s="110">
        <f>N40/$N$5</f>
        <v>4112.9783333333335</v>
      </c>
    </row>
    <row r="41" spans="1:15" s="58" customFormat="1" x14ac:dyDescent="0.2">
      <c r="A41" s="56" t="s">
        <v>92</v>
      </c>
      <c r="B41" s="94">
        <f t="shared" ref="B41:M41" si="11">SUM(B28:B31)</f>
        <v>2014.02</v>
      </c>
      <c r="C41" s="94">
        <f t="shared" si="11"/>
        <v>2448.54</v>
      </c>
      <c r="D41" s="94">
        <f t="shared" si="11"/>
        <v>3423.95</v>
      </c>
      <c r="E41" s="94">
        <f t="shared" si="11"/>
        <v>4727.72</v>
      </c>
      <c r="F41" s="94">
        <f t="shared" si="11"/>
        <v>5614.3</v>
      </c>
      <c r="G41" s="94">
        <f t="shared" si="11"/>
        <v>6449.34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24677.87</v>
      </c>
      <c r="O41" s="110">
        <f>N41/$N$5</f>
        <v>4112.9783333333335</v>
      </c>
    </row>
    <row r="42" spans="1:15" s="95" customFormat="1" x14ac:dyDescent="0.2">
      <c r="A42" s="56" t="s">
        <v>93</v>
      </c>
      <c r="B42" s="94">
        <f t="shared" ref="B42:I42" si="12">SUM(B28:B32)</f>
        <v>2014.02</v>
      </c>
      <c r="C42" s="94">
        <f t="shared" si="12"/>
        <v>2448.54</v>
      </c>
      <c r="D42" s="94">
        <f t="shared" si="12"/>
        <v>3423.95</v>
      </c>
      <c r="E42" s="94">
        <f>SUM(E28:E32)</f>
        <v>4727.72</v>
      </c>
      <c r="F42" s="94">
        <f t="shared" si="12"/>
        <v>5614.3</v>
      </c>
      <c r="G42" s="94">
        <f t="shared" si="12"/>
        <v>6449.34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24677.87</v>
      </c>
      <c r="O42" s="110">
        <f>N42/$N$5</f>
        <v>4112.9783333333335</v>
      </c>
    </row>
    <row r="43" spans="1:15" s="58" customFormat="1" x14ac:dyDescent="0.2">
      <c r="A43" s="96" t="s">
        <v>94</v>
      </c>
      <c r="B43" s="97">
        <f t="shared" ref="B43:I43" si="13">B42-B36</f>
        <v>1995.12</v>
      </c>
      <c r="C43" s="97">
        <f>C42-C36</f>
        <v>2409.165</v>
      </c>
      <c r="D43" s="97">
        <f t="shared" si="13"/>
        <v>3423.95</v>
      </c>
      <c r="E43" s="97">
        <f>E42-E36</f>
        <v>4727.72</v>
      </c>
      <c r="F43" s="97">
        <f t="shared" si="13"/>
        <v>5614.3</v>
      </c>
      <c r="G43" s="97">
        <f t="shared" si="13"/>
        <v>6449.34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24619.595000000001</v>
      </c>
      <c r="O43" s="111">
        <f>N43/$N$5</f>
        <v>4103.2658333333338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13.233756097560976</v>
      </c>
      <c r="C46" s="94">
        <f t="shared" si="14"/>
        <v>14.856050420168065</v>
      </c>
      <c r="D46" s="94">
        <f t="shared" si="14"/>
        <v>15.168584070796459</v>
      </c>
      <c r="E46" s="94">
        <f t="shared" si="14"/>
        <v>17.004775413711585</v>
      </c>
      <c r="F46" s="94">
        <f t="shared" si="14"/>
        <v>17.458634538152612</v>
      </c>
      <c r="G46" s="94">
        <f t="shared" si="14"/>
        <v>16.341877133105804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16.100729576234166</v>
      </c>
      <c r="O46" s="108">
        <f t="shared" si="14"/>
        <v>16.100729576234166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9.209853658536586</v>
      </c>
      <c r="C47" s="94">
        <f t="shared" si="15"/>
        <v>9.6262184873949579</v>
      </c>
      <c r="D47" s="94">
        <f t="shared" si="15"/>
        <v>9.5116519174041301</v>
      </c>
      <c r="E47" s="94">
        <f t="shared" si="15"/>
        <v>10.524633569739953</v>
      </c>
      <c r="F47" s="94">
        <f t="shared" si="15"/>
        <v>10.660843373493977</v>
      </c>
      <c r="G47" s="94">
        <f t="shared" si="15"/>
        <v>10.43470989761092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10.170061162079509</v>
      </c>
      <c r="O47" s="108">
        <f t="shared" si="15"/>
        <v>10.170061162079509</v>
      </c>
    </row>
    <row r="48" spans="1:15" s="58" customFormat="1" x14ac:dyDescent="0.2">
      <c r="A48" s="56" t="s">
        <v>98</v>
      </c>
      <c r="B48" s="94">
        <f>IF(B$6=0,"",B40/B$15)</f>
        <v>9.8244878048780482</v>
      </c>
      <c r="C48" s="94">
        <f t="shared" ref="B48:O51" si="16">IF(C$6=0,"",C40/C$15)</f>
        <v>10.287983193277311</v>
      </c>
      <c r="D48" s="94">
        <f t="shared" si="16"/>
        <v>10.100147492625368</v>
      </c>
      <c r="E48" s="94">
        <f t="shared" si="16"/>
        <v>11.176643026004729</v>
      </c>
      <c r="F48" s="94">
        <f t="shared" si="16"/>
        <v>11.273694779116466</v>
      </c>
      <c r="G48" s="94">
        <f t="shared" si="16"/>
        <v>11.005699658703072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10.781070336391437</v>
      </c>
      <c r="O48" s="108">
        <f t="shared" si="16"/>
        <v>10.781070336391437</v>
      </c>
    </row>
    <row r="49" spans="1:15" s="58" customFormat="1" x14ac:dyDescent="0.2">
      <c r="A49" s="56" t="s">
        <v>99</v>
      </c>
      <c r="B49" s="94">
        <f t="shared" si="16"/>
        <v>9.8244878048780482</v>
      </c>
      <c r="C49" s="94">
        <f t="shared" si="16"/>
        <v>10.287983193277311</v>
      </c>
      <c r="D49" s="94">
        <f t="shared" si="16"/>
        <v>10.100147492625368</v>
      </c>
      <c r="E49" s="94">
        <f t="shared" si="16"/>
        <v>11.176643026004729</v>
      </c>
      <c r="F49" s="94">
        <f t="shared" si="16"/>
        <v>11.273694779116466</v>
      </c>
      <c r="G49" s="94">
        <f t="shared" si="16"/>
        <v>11.005699658703072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10.781070336391437</v>
      </c>
      <c r="O49" s="108">
        <f t="shared" si="16"/>
        <v>10.781070336391437</v>
      </c>
    </row>
    <row r="50" spans="1:15" s="95" customFormat="1" x14ac:dyDescent="0.2">
      <c r="A50" s="56" t="s">
        <v>100</v>
      </c>
      <c r="B50" s="94">
        <f t="shared" si="16"/>
        <v>9.8244878048780482</v>
      </c>
      <c r="C50" s="94">
        <f t="shared" si="16"/>
        <v>10.287983193277311</v>
      </c>
      <c r="D50" s="94">
        <f t="shared" si="16"/>
        <v>10.100147492625368</v>
      </c>
      <c r="E50" s="94">
        <f t="shared" si="16"/>
        <v>11.176643026004729</v>
      </c>
      <c r="F50" s="94">
        <f t="shared" si="16"/>
        <v>11.273694779116466</v>
      </c>
      <c r="G50" s="94">
        <f t="shared" si="16"/>
        <v>11.005699658703072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10.781070336391437</v>
      </c>
      <c r="O50" s="108">
        <f t="shared" si="16"/>
        <v>10.781070336391437</v>
      </c>
    </row>
    <row r="51" spans="1:15" s="58" customFormat="1" x14ac:dyDescent="0.2">
      <c r="A51" s="96" t="s">
        <v>94</v>
      </c>
      <c r="B51" s="97">
        <f t="shared" si="16"/>
        <v>9.732292682926829</v>
      </c>
      <c r="C51" s="97">
        <f t="shared" si="16"/>
        <v>10.122542016806722</v>
      </c>
      <c r="D51" s="97">
        <f t="shared" si="16"/>
        <v>10.100147492625368</v>
      </c>
      <c r="E51" s="97">
        <f t="shared" si="16"/>
        <v>11.176643026004729</v>
      </c>
      <c r="F51" s="97">
        <f t="shared" si="16"/>
        <v>11.273694779116466</v>
      </c>
      <c r="G51" s="97">
        <f t="shared" si="16"/>
        <v>11.005699658703072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10.755611620795108</v>
      </c>
      <c r="O51" s="97">
        <f t="shared" si="16"/>
        <v>10.755611620795108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22.5" hidden="1" customHeight="1" x14ac:dyDescent="0.2">
      <c r="A2" s="100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1654</v>
      </c>
      <c r="D6" s="125">
        <f>VLOOKUP($A$2,'[3]Taxicard Members'!$A$3:$C$35,3,FALSE)</f>
        <v>1654</v>
      </c>
      <c r="E6" s="125">
        <f>VLOOKUP($A$2,'[4]Taxicard Members'!$A$3:$C$35,3,FALSE)</f>
        <v>1656</v>
      </c>
      <c r="F6" s="125">
        <f>VLOOKUP($A$2,'[5]Taxicard Members'!$A$3:$C$35,3,FALSE)</f>
        <v>1577</v>
      </c>
      <c r="G6" s="125">
        <f>VLOOKUP($A$2,'[6]Taxicard Members'!$A$3:$C$35,3,FALSE)</f>
        <v>1583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9775</v>
      </c>
      <c r="O6" s="48">
        <f>N6/$N$5</f>
        <v>1629.1666666666667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110</v>
      </c>
      <c r="D7" s="50">
        <f>VLOOKUP($A$2,'[3]LMU Other'!$A$2:$Z$36,26,FALSE)</f>
        <v>136</v>
      </c>
      <c r="E7" s="50">
        <f>VLOOKUP($A$2,'[4]LMU Other'!$A$2:$Z$36,26,FALSE)</f>
        <v>203</v>
      </c>
      <c r="F7" s="50">
        <f>VLOOKUP($A$2,'[5]LMU Other'!$A$2:$Z$36,26,FALSE)</f>
        <v>237</v>
      </c>
      <c r="G7" s="50">
        <f>VLOOKUP($A$2,'[6]LMU Other'!$A$2:$Z$36,26,FALSE)</f>
        <v>279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1046</v>
      </c>
      <c r="O7" s="48">
        <f>N7/$N$5</f>
        <v>174.33333333333334</v>
      </c>
    </row>
    <row r="8" spans="1:15" s="11" customFormat="1" x14ac:dyDescent="0.2">
      <c r="A8" s="49" t="s">
        <v>69</v>
      </c>
      <c r="B8" s="36">
        <f t="shared" ref="B8:M8" si="1">IF(B6=0,"",B7/B6)</f>
        <v>4.9061175045427015E-2</v>
      </c>
      <c r="C8" s="36">
        <f t="shared" si="1"/>
        <v>6.6505441354292621E-2</v>
      </c>
      <c r="D8" s="36">
        <f t="shared" si="1"/>
        <v>8.222490931076179E-2</v>
      </c>
      <c r="E8" s="36">
        <f t="shared" si="1"/>
        <v>0.12258454106280194</v>
      </c>
      <c r="F8" s="36">
        <f t="shared" si="1"/>
        <v>0.15028535193405199</v>
      </c>
      <c r="G8" s="36">
        <f t="shared" si="1"/>
        <v>0.17624763108022742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0.10700767263427111</v>
      </c>
      <c r="O8" s="37">
        <f>IF(O6="","",O7/O6)</f>
        <v>0.10700767263427111</v>
      </c>
    </row>
    <row r="9" spans="1:15" x14ac:dyDescent="0.2">
      <c r="A9" s="49" t="s">
        <v>70</v>
      </c>
      <c r="B9" s="51">
        <f t="shared" ref="B9:O9" si="2">IF(B6=0,"",B15/B6)</f>
        <v>0.17625681405208965</v>
      </c>
      <c r="C9" s="51">
        <f t="shared" si="2"/>
        <v>0.30894800483675938</v>
      </c>
      <c r="D9" s="51">
        <f t="shared" si="2"/>
        <v>0.41656590084643291</v>
      </c>
      <c r="E9" s="51">
        <f t="shared" si="2"/>
        <v>0.61594202898550721</v>
      </c>
      <c r="F9" s="51">
        <f t="shared" si="2"/>
        <v>0.69625871908687376</v>
      </c>
      <c r="G9" s="51">
        <f t="shared" si="2"/>
        <v>0.85028427037271004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0.50690537084398979</v>
      </c>
      <c r="O9" s="52">
        <f t="shared" si="2"/>
        <v>0.50690537084398979</v>
      </c>
    </row>
    <row r="10" spans="1:15" x14ac:dyDescent="0.2">
      <c r="A10" s="49" t="s">
        <v>71</v>
      </c>
      <c r="B10" s="51">
        <f t="shared" ref="B10:O10" si="3">IF(B6=0,"",B15/B7)</f>
        <v>3.5925925925925926</v>
      </c>
      <c r="C10" s="51">
        <f t="shared" si="3"/>
        <v>4.6454545454545455</v>
      </c>
      <c r="D10" s="51">
        <f t="shared" si="3"/>
        <v>5.0661764705882355</v>
      </c>
      <c r="E10" s="51">
        <f t="shared" si="3"/>
        <v>5.0246305418719208</v>
      </c>
      <c r="F10" s="51">
        <f t="shared" si="3"/>
        <v>4.6329113924050631</v>
      </c>
      <c r="G10" s="51">
        <f t="shared" si="3"/>
        <v>4.8243727598566304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4.7370936902485656</v>
      </c>
      <c r="O10" s="52">
        <f t="shared" si="3"/>
        <v>4.7370936902485656</v>
      </c>
    </row>
    <row r="11" spans="1:15" s="55" customFormat="1" x14ac:dyDescent="0.2">
      <c r="A11" s="29" t="s">
        <v>72</v>
      </c>
      <c r="B11" s="53">
        <f>VLOOKUP($A$2,'[2]LMU Other'!$A$2:$Z$36,25,FALSE)</f>
        <v>949.6</v>
      </c>
      <c r="C11" s="53">
        <f>VLOOKUP($A$2,'[1]LMU Other'!$A$2:$Z$36,25,FALSE)</f>
        <v>1757.3</v>
      </c>
      <c r="D11" s="53">
        <f>VLOOKUP($A$2,'[3]LMU Other'!$A$2:$Z$36,25,FALSE)</f>
        <v>2493</v>
      </c>
      <c r="E11" s="53">
        <f>VLOOKUP($A$2,'[4]LMU Other'!$A$2:$Z$36,25,FALSE)</f>
        <v>3709.5</v>
      </c>
      <c r="F11" s="53">
        <f>VLOOKUP($A$2,'[5]LMU Other'!$A$2:$Z$36,25,FALSE)</f>
        <v>4169.1000000000004</v>
      </c>
      <c r="G11" s="53">
        <f>VLOOKUP($A$2,'[6]LMU Other'!$A$2:$Z$36,25,FALSE)</f>
        <v>4810.3999999999996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17888.900000000001</v>
      </c>
      <c r="O11" s="81">
        <f>N11/$N$5</f>
        <v>2981.4833333333336</v>
      </c>
    </row>
    <row r="12" spans="1:15" s="58" customFormat="1" x14ac:dyDescent="0.2">
      <c r="A12" s="56" t="s">
        <v>73</v>
      </c>
      <c r="B12" s="57">
        <f t="shared" ref="B12:O12" si="4">IF(B6=0,"",B11/B15)</f>
        <v>3.2632302405498281</v>
      </c>
      <c r="C12" s="57">
        <f t="shared" si="4"/>
        <v>3.4389432485322895</v>
      </c>
      <c r="D12" s="57">
        <f t="shared" si="4"/>
        <v>3.6182873730043541</v>
      </c>
      <c r="E12" s="57">
        <f t="shared" si="4"/>
        <v>3.6367647058823529</v>
      </c>
      <c r="F12" s="57">
        <f t="shared" si="4"/>
        <v>3.7969945355191261</v>
      </c>
      <c r="G12" s="57">
        <f t="shared" si="4"/>
        <v>3.5738484398216936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3.6102724520686178</v>
      </c>
      <c r="O12" s="57">
        <f t="shared" si="4"/>
        <v>3.6102724520686178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291</v>
      </c>
      <c r="C15" s="47">
        <f>VLOOKUP($A$2,'[1]LC Invoice'!$A$2:$Q$34,4,FALSE)</f>
        <v>511</v>
      </c>
      <c r="D15" s="47">
        <f>VLOOKUP($A$2,'[3]LC Invoice'!$A$2:$S$34,4,FALSE)</f>
        <v>689</v>
      </c>
      <c r="E15" s="47">
        <f>VLOOKUP($A$2,'[4]LC Invoice'!$A$2:$P$34,4,FALSE)</f>
        <v>1020</v>
      </c>
      <c r="F15" s="47">
        <f>VLOOKUP($A$2,'[5]LC Invoice'!$A$2:$P$34,4,FALSE)</f>
        <v>1098</v>
      </c>
      <c r="G15" s="47">
        <f>VLOOKUP($A$2,'[6]LC Invoice'!$A$2:$P$34,4,FALSE)</f>
        <v>1346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4955</v>
      </c>
      <c r="O15" s="48">
        <f>N15/$N$5</f>
        <v>825.83333333333337</v>
      </c>
    </row>
    <row r="16" spans="1:15" s="66" customFormat="1" x14ac:dyDescent="0.2">
      <c r="A16" s="64" t="s">
        <v>76</v>
      </c>
      <c r="B16" s="65">
        <f>VLOOKUP($A$2,'[2]Wheelchair Trips'!$A$2:$E$34,3,FALSE)</f>
        <v>37</v>
      </c>
      <c r="C16" s="65">
        <f>VLOOKUP($A$2,'[1]Wheelchair Trips'!$A$2:$E$34,3,FALSE)</f>
        <v>58</v>
      </c>
      <c r="D16" s="65">
        <f>VLOOKUP($A$2,'[3]Wheelchair Trips'!$A$2:$E$34,3,FALSE)</f>
        <v>64</v>
      </c>
      <c r="E16" s="65">
        <f>VLOOKUP($A$2,'[4]Wheelchair Trips'!$A$2:$E$34,3,FALSE)</f>
        <v>111</v>
      </c>
      <c r="F16" s="65">
        <f>VLOOKUP($A$2,'[5]Wheelchair Trips'!$A$2:$E$34,3,FALSE)</f>
        <v>146</v>
      </c>
      <c r="G16" s="65">
        <f>VLOOKUP($A$2,'[6]Wheelchair Trips'!$A$2:$E$34,3,FALSE)</f>
        <v>161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577</v>
      </c>
      <c r="O16" s="48">
        <f>N16/$N$5</f>
        <v>96.166666666666671</v>
      </c>
    </row>
    <row r="17" spans="1:15" s="11" customFormat="1" x14ac:dyDescent="0.2">
      <c r="A17" s="49" t="s">
        <v>77</v>
      </c>
      <c r="B17" s="67">
        <f t="shared" ref="B17:O17" si="5">IF(B6=0,"",B16/B15)</f>
        <v>0.12714776632302405</v>
      </c>
      <c r="C17" s="67">
        <f t="shared" si="5"/>
        <v>0.11350293542074363</v>
      </c>
      <c r="D17" s="67">
        <f t="shared" si="5"/>
        <v>9.2888243831640058E-2</v>
      </c>
      <c r="E17" s="67">
        <f t="shared" si="5"/>
        <v>0.10882352941176471</v>
      </c>
      <c r="F17" s="67">
        <f t="shared" si="5"/>
        <v>0.13296903460837886</v>
      </c>
      <c r="G17" s="67">
        <f t="shared" si="5"/>
        <v>0.11961367013372957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0.11644803229061554</v>
      </c>
      <c r="O17" s="68">
        <f t="shared" si="5"/>
        <v>0.11644803229061554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49</v>
      </c>
      <c r="D21" s="73">
        <f>VLOOKUP($A$2,'[3]LC Invoice'!$A$2:$S$34,7,FALSE)</f>
        <v>45</v>
      </c>
      <c r="E21" s="73">
        <f>VLOOKUP($A$2,'[4]LC Invoice'!$A$2:$P$34,7,FALSE)</f>
        <v>23</v>
      </c>
      <c r="F21" s="73">
        <f>VLOOKUP($A$2,'[5]LC Invoice'!$A$2:$P$34,7,FALSE)</f>
        <v>15</v>
      </c>
      <c r="G21" s="73">
        <f>VLOOKUP($A$2,'[6]LC Invoice'!$A$2:$P$34,7,FALSE)</f>
        <v>70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205</v>
      </c>
      <c r="O21" s="70">
        <f>N21/$N$5</f>
        <v>34.166666666666664</v>
      </c>
    </row>
    <row r="22" spans="1:15" s="75" customFormat="1" x14ac:dyDescent="0.2">
      <c r="A22" s="29" t="s">
        <v>81</v>
      </c>
      <c r="B22" s="74">
        <f>VLOOKUP($A$2,'[2]LC Invoice'!$A$2:$P$35,8,FALSE)</f>
        <v>16</v>
      </c>
      <c r="C22" s="74">
        <f>VLOOKUP($A$2,'[1]LC Invoice'!$A$2:$Q$35,8,FALSE)</f>
        <v>85.5</v>
      </c>
      <c r="D22" s="74">
        <f>VLOOKUP($A$2,'[3]LC Invoice'!$A$2:$S$35,8,FALSE)</f>
        <v>56.5</v>
      </c>
      <c r="E22" s="74">
        <f>VLOOKUP($A$2,'[4]LC Invoice'!$A$2:$P$35,8,FALSE)</f>
        <v>105.5</v>
      </c>
      <c r="F22" s="74">
        <f>VLOOKUP($A$2,'[5]LC Invoice'!$A$2:$P$35,8,FALSE)</f>
        <v>82.5</v>
      </c>
      <c r="G22" s="74">
        <f>VLOOKUP($A$2,'[6]LC Invoice'!$A$2:$P$35,8,FALSE)</f>
        <v>85.5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431.5</v>
      </c>
      <c r="O22" s="54">
        <f>N22/$N$5</f>
        <v>71.916666666666671</v>
      </c>
    </row>
    <row r="23" spans="1:15" x14ac:dyDescent="0.2">
      <c r="A23" s="49" t="s">
        <v>82</v>
      </c>
      <c r="B23" s="67">
        <f t="shared" ref="B23:O23" si="6">IF(B6=0,"",B21/B15)</f>
        <v>1.0309278350515464E-2</v>
      </c>
      <c r="C23" s="67">
        <f t="shared" si="6"/>
        <v>9.5890410958904104E-2</v>
      </c>
      <c r="D23" s="67">
        <f t="shared" si="6"/>
        <v>6.5312046444121918E-2</v>
      </c>
      <c r="E23" s="67">
        <f t="shared" si="6"/>
        <v>2.2549019607843137E-2</v>
      </c>
      <c r="F23" s="67">
        <f t="shared" si="6"/>
        <v>1.3661202185792349E-2</v>
      </c>
      <c r="G23" s="67">
        <f t="shared" si="6"/>
        <v>5.2005943536404163E-2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4.1372351160443993E-2</v>
      </c>
      <c r="O23" s="68">
        <f t="shared" si="6"/>
        <v>4.1372351160443993E-2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135</v>
      </c>
      <c r="D24" s="125">
        <f>VLOOKUP($A$2,'[3]LC Invoice'!$A$2:$V$34,18,FALSE)</f>
        <v>13.75320754716981</v>
      </c>
      <c r="E24" s="125">
        <f>VLOOKUP($A$2,'[4]LC Invoice'!$A$2:$S$34,18,FALSE)</f>
        <v>13.479656862745099</v>
      </c>
      <c r="F24" s="125">
        <f>VLOOKUP($A$2,'[5]LC Invoice'!$A$2:$S$34,18,FALSE)</f>
        <v>14.086311475409836</v>
      </c>
      <c r="G24" s="125">
        <f>VLOOKUP($A$2,'[6]LC Invoice'!$A$2:$S$34,18,FALSE)</f>
        <v>14.101768202080237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226.42094408740496</v>
      </c>
      <c r="O24" s="154">
        <f>N24/COUNTIF(B24:M24,"&lt;&gt;0")</f>
        <v>37.736824014567496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31</v>
      </c>
      <c r="D25" s="125">
        <f>VLOOKUP($A$2,'[3]LC Invoice'!$A$2:$V$34,19,FALSE)</f>
        <v>11.199999999999998</v>
      </c>
      <c r="E25" s="125">
        <f>VLOOKUP($A$2,'[4]LC Invoice'!$A$2:$S$34,19,FALSE)</f>
        <v>13.999999999999995</v>
      </c>
      <c r="F25" s="125">
        <f>VLOOKUP($A$2,'[5]LC Invoice'!$A$2:$S$34,19,FALSE)</f>
        <v>22.399999999999988</v>
      </c>
      <c r="G25" s="125">
        <f>VLOOKUP($A$2,'[6]LC Invoice'!$A$2:$S$34,19,FALSE)</f>
        <v>20.999999999999989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106.59999999999997</v>
      </c>
      <c r="O25" s="155">
        <f>N25/COUNTIF(B25:M25,"&lt;&gt;0")</f>
        <v>17.766666666666662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2640.08</v>
      </c>
      <c r="C28" s="80">
        <f>VLOOKUP($A$2,'[1]LMU Other'!$A$2:$Z$36,24,FALSE)</f>
        <v>4825.66</v>
      </c>
      <c r="D28" s="80">
        <f>VLOOKUP($A$2,'[3]LMU Other'!$A$2:$Z$36,24,FALSE)</f>
        <v>6666.56</v>
      </c>
      <c r="E28" s="80">
        <f>VLOOKUP($A$2,'[4]LMU Other'!$A$2:$Z$36,24,FALSE)</f>
        <v>9558.85</v>
      </c>
      <c r="F28" s="80">
        <f>VLOOKUP($A$2,'[5]LMU Other'!$A$2:$Z$36,24,FALSE)</f>
        <v>10799.97</v>
      </c>
      <c r="G28" s="80">
        <f>VLOOKUP($A$2,'[6]LMU Other'!$A$2:$Z$36,24,FALSE)</f>
        <v>13557.38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48048.5</v>
      </c>
      <c r="O28" s="54">
        <f>N28/$N$5</f>
        <v>8008.083333333333</v>
      </c>
    </row>
    <row r="29" spans="1:15" s="75" customFormat="1" x14ac:dyDescent="0.2">
      <c r="A29" s="29" t="s">
        <v>85</v>
      </c>
      <c r="B29" s="80">
        <f>VLOOKUP($A$2,'[2]LC Invoice'!$A$2:$P$34,9,FALSE)</f>
        <v>123.9</v>
      </c>
      <c r="C29" s="80">
        <f>VLOOKUP($A$2,'[1]LC Invoice'!$A$2:$Q$34,9,FALSE)</f>
        <v>212.8</v>
      </c>
      <c r="D29" s="80">
        <f>VLOOKUP($A$2,'[3]LC Invoice'!$A$2:$S$34,9,FALSE)</f>
        <v>316.39999999999998</v>
      </c>
      <c r="E29" s="80">
        <f>VLOOKUP($A$2,'[4]LC Invoice'!$A$2:$P$34,9,FALSE)</f>
        <v>480.9</v>
      </c>
      <c r="F29" s="80">
        <f>VLOOKUP($A$2,'[5]LC Invoice'!$A$2:$P$34,9,FALSE)</f>
        <v>497.7</v>
      </c>
      <c r="G29" s="80">
        <f>VLOOKUP($A$2,'[6]LC Invoice'!$A$2:$P$34,9,FALSE)</f>
        <v>613.20000000000005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2244.9</v>
      </c>
      <c r="O29" s="81">
        <f>N29/$N$5</f>
        <v>374.15000000000003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18.585000000000001</v>
      </c>
      <c r="C36" s="87">
        <f t="shared" ref="C36:M36" si="8">C35*C29</f>
        <v>31.92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50.505000000000003</v>
      </c>
      <c r="O36" s="88">
        <f>N36/$N$5</f>
        <v>8.4175000000000004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3589.68</v>
      </c>
      <c r="C39" s="94">
        <f t="shared" ref="C39:I39" si="9">C11+C28</f>
        <v>6582.96</v>
      </c>
      <c r="D39" s="94">
        <f t="shared" si="9"/>
        <v>9159.5600000000013</v>
      </c>
      <c r="E39" s="94">
        <f t="shared" si="9"/>
        <v>13268.35</v>
      </c>
      <c r="F39" s="94">
        <f t="shared" si="9"/>
        <v>14969.07</v>
      </c>
      <c r="G39" s="94">
        <f t="shared" si="9"/>
        <v>18367.78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65937.399999999994</v>
      </c>
      <c r="O39" s="110">
        <f>N39/$N$5</f>
        <v>10989.566666666666</v>
      </c>
    </row>
    <row r="40" spans="1:15" s="58" customFormat="1" x14ac:dyDescent="0.2">
      <c r="A40" s="56" t="s">
        <v>91</v>
      </c>
      <c r="B40" s="94">
        <f>B28+B29</f>
        <v>2763.98</v>
      </c>
      <c r="C40" s="94">
        <f t="shared" ref="C40:M40" si="10">C28+C29</f>
        <v>5038.46</v>
      </c>
      <c r="D40" s="94">
        <f t="shared" si="10"/>
        <v>6982.96</v>
      </c>
      <c r="E40" s="94">
        <f t="shared" si="10"/>
        <v>10039.75</v>
      </c>
      <c r="F40" s="94">
        <f t="shared" si="10"/>
        <v>11297.67</v>
      </c>
      <c r="G40" s="94">
        <f t="shared" si="10"/>
        <v>14170.58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50293.4</v>
      </c>
      <c r="O40" s="110">
        <f>N40/$N$5</f>
        <v>8382.2333333333336</v>
      </c>
    </row>
    <row r="41" spans="1:15" s="58" customFormat="1" x14ac:dyDescent="0.2">
      <c r="A41" s="56" t="s">
        <v>92</v>
      </c>
      <c r="B41" s="94">
        <f t="shared" ref="B41:M41" si="11">SUM(B28:B31)</f>
        <v>2763.98</v>
      </c>
      <c r="C41" s="94">
        <f t="shared" si="11"/>
        <v>5038.46</v>
      </c>
      <c r="D41" s="94">
        <f t="shared" si="11"/>
        <v>6982.96</v>
      </c>
      <c r="E41" s="94">
        <f t="shared" si="11"/>
        <v>10039.75</v>
      </c>
      <c r="F41" s="94">
        <f t="shared" si="11"/>
        <v>11297.67</v>
      </c>
      <c r="G41" s="94">
        <f t="shared" si="11"/>
        <v>14170.58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50293.4</v>
      </c>
      <c r="O41" s="110">
        <f>N41/$N$5</f>
        <v>8382.2333333333336</v>
      </c>
    </row>
    <row r="42" spans="1:15" s="95" customFormat="1" x14ac:dyDescent="0.2">
      <c r="A42" s="56" t="s">
        <v>93</v>
      </c>
      <c r="B42" s="94">
        <f t="shared" ref="B42:I42" si="12">SUM(B28:B32)</f>
        <v>2763.98</v>
      </c>
      <c r="C42" s="94">
        <f t="shared" si="12"/>
        <v>5038.46</v>
      </c>
      <c r="D42" s="94">
        <f t="shared" si="12"/>
        <v>6982.96</v>
      </c>
      <c r="E42" s="94">
        <f>SUM(E28:E32)</f>
        <v>10039.75</v>
      </c>
      <c r="F42" s="94">
        <f t="shared" si="12"/>
        <v>11297.67</v>
      </c>
      <c r="G42" s="94">
        <f t="shared" si="12"/>
        <v>14170.58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50293.4</v>
      </c>
      <c r="O42" s="110">
        <f>N42/$N$5</f>
        <v>8382.2333333333336</v>
      </c>
    </row>
    <row r="43" spans="1:15" s="58" customFormat="1" x14ac:dyDescent="0.2">
      <c r="A43" s="96" t="s">
        <v>94</v>
      </c>
      <c r="B43" s="97">
        <f t="shared" ref="B43:I43" si="13">B42-B36</f>
        <v>2745.395</v>
      </c>
      <c r="C43" s="97">
        <f>C42-C36</f>
        <v>5006.54</v>
      </c>
      <c r="D43" s="97">
        <f t="shared" si="13"/>
        <v>6982.96</v>
      </c>
      <c r="E43" s="97">
        <f>E42-E36</f>
        <v>10039.75</v>
      </c>
      <c r="F43" s="97">
        <f t="shared" si="13"/>
        <v>11297.67</v>
      </c>
      <c r="G43" s="97">
        <f t="shared" si="13"/>
        <v>14170.58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50242.895000000004</v>
      </c>
      <c r="O43" s="111">
        <f>N43/$N$5</f>
        <v>8373.815833333334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12.335670103092783</v>
      </c>
      <c r="C46" s="94">
        <f t="shared" si="14"/>
        <v>12.882504892367907</v>
      </c>
      <c r="D46" s="94">
        <f t="shared" si="14"/>
        <v>13.293991291727142</v>
      </c>
      <c r="E46" s="94">
        <f t="shared" si="14"/>
        <v>13.008186274509804</v>
      </c>
      <c r="F46" s="94">
        <f t="shared" si="14"/>
        <v>13.633032786885245</v>
      </c>
      <c r="G46" s="94">
        <f t="shared" si="14"/>
        <v>13.646196136701336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13.307245206861754</v>
      </c>
      <c r="O46" s="108">
        <f t="shared" si="14"/>
        <v>13.307245206861754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9.0724398625429554</v>
      </c>
      <c r="C47" s="94">
        <f t="shared" si="15"/>
        <v>9.4435616438356167</v>
      </c>
      <c r="D47" s="94">
        <f t="shared" si="15"/>
        <v>9.6757039187227871</v>
      </c>
      <c r="E47" s="94">
        <f t="shared" si="15"/>
        <v>9.3714215686274507</v>
      </c>
      <c r="F47" s="94">
        <f t="shared" si="15"/>
        <v>9.8360382513661193</v>
      </c>
      <c r="G47" s="94">
        <f t="shared" si="15"/>
        <v>10.072347696879643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9.6969727547931388</v>
      </c>
      <c r="O47" s="108">
        <f t="shared" si="15"/>
        <v>9.696972754793137</v>
      </c>
    </row>
    <row r="48" spans="1:15" s="58" customFormat="1" x14ac:dyDescent="0.2">
      <c r="A48" s="56" t="s">
        <v>98</v>
      </c>
      <c r="B48" s="94">
        <f>IF(B$6=0,"",B40/B$15)</f>
        <v>9.4982130584192443</v>
      </c>
      <c r="C48" s="94">
        <f t="shared" ref="B48:O51" si="16">IF(C$6=0,"",C40/C$15)</f>
        <v>9.86</v>
      </c>
      <c r="D48" s="94">
        <f t="shared" si="16"/>
        <v>10.134920174165456</v>
      </c>
      <c r="E48" s="94">
        <f t="shared" si="16"/>
        <v>9.8428921568627459</v>
      </c>
      <c r="F48" s="94">
        <f t="shared" si="16"/>
        <v>10.289316939890711</v>
      </c>
      <c r="G48" s="94">
        <f t="shared" si="16"/>
        <v>10.527919762258543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10.150030272452069</v>
      </c>
      <c r="O48" s="108">
        <f t="shared" si="16"/>
        <v>10.150030272452069</v>
      </c>
    </row>
    <row r="49" spans="1:15" s="58" customFormat="1" x14ac:dyDescent="0.2">
      <c r="A49" s="56" t="s">
        <v>99</v>
      </c>
      <c r="B49" s="94">
        <f t="shared" si="16"/>
        <v>9.4982130584192443</v>
      </c>
      <c r="C49" s="94">
        <f t="shared" si="16"/>
        <v>9.86</v>
      </c>
      <c r="D49" s="94">
        <f t="shared" si="16"/>
        <v>10.134920174165456</v>
      </c>
      <c r="E49" s="94">
        <f t="shared" si="16"/>
        <v>9.8428921568627459</v>
      </c>
      <c r="F49" s="94">
        <f t="shared" si="16"/>
        <v>10.289316939890711</v>
      </c>
      <c r="G49" s="94">
        <f t="shared" si="16"/>
        <v>10.527919762258543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10.150030272452069</v>
      </c>
      <c r="O49" s="108">
        <f t="shared" si="16"/>
        <v>10.150030272452069</v>
      </c>
    </row>
    <row r="50" spans="1:15" s="95" customFormat="1" x14ac:dyDescent="0.2">
      <c r="A50" s="56" t="s">
        <v>100</v>
      </c>
      <c r="B50" s="94">
        <f t="shared" si="16"/>
        <v>9.4982130584192443</v>
      </c>
      <c r="C50" s="94">
        <f t="shared" si="16"/>
        <v>9.86</v>
      </c>
      <c r="D50" s="94">
        <f t="shared" si="16"/>
        <v>10.134920174165456</v>
      </c>
      <c r="E50" s="94">
        <f t="shared" si="16"/>
        <v>9.8428921568627459</v>
      </c>
      <c r="F50" s="94">
        <f t="shared" si="16"/>
        <v>10.289316939890711</v>
      </c>
      <c r="G50" s="94">
        <f t="shared" si="16"/>
        <v>10.527919762258543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10.150030272452069</v>
      </c>
      <c r="O50" s="108">
        <f t="shared" si="16"/>
        <v>10.150030272452069</v>
      </c>
    </row>
    <row r="51" spans="1:15" s="58" customFormat="1" x14ac:dyDescent="0.2">
      <c r="A51" s="96" t="s">
        <v>94</v>
      </c>
      <c r="B51" s="97">
        <f t="shared" si="16"/>
        <v>9.434347079037801</v>
      </c>
      <c r="C51" s="97">
        <f t="shared" si="16"/>
        <v>9.7975342465753421</v>
      </c>
      <c r="D51" s="97">
        <f t="shared" si="16"/>
        <v>10.134920174165456</v>
      </c>
      <c r="E51" s="97">
        <f t="shared" si="16"/>
        <v>9.8428921568627459</v>
      </c>
      <c r="F51" s="97">
        <f t="shared" si="16"/>
        <v>10.289316939890711</v>
      </c>
      <c r="G51" s="97">
        <f t="shared" si="16"/>
        <v>10.527919762258543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10.139837537840567</v>
      </c>
      <c r="O51" s="97">
        <f t="shared" si="16"/>
        <v>10.139837537840565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94"/>
  <sheetViews>
    <sheetView workbookViewId="0">
      <selection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174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1905</v>
      </c>
      <c r="C6" s="125">
        <f>VLOOKUP($A$2,'[1]Taxicard Members'!$A$3:$C$35,3,FALSE)</f>
        <v>1906</v>
      </c>
      <c r="D6" s="125">
        <f>VLOOKUP($A$2,'[3]Taxicard Members'!$A$3:$C$35,3,FALSE)</f>
        <v>1911</v>
      </c>
      <c r="E6" s="125">
        <f>VLOOKUP($A$2,'[4]Taxicard Members'!$A$3:$C$35,3,FALSE)</f>
        <v>1914</v>
      </c>
      <c r="F6" s="125">
        <f>VLOOKUP($A$2,'[5]Taxicard Members'!$A$3:$C$35,3,FALSE)</f>
        <v>1829</v>
      </c>
      <c r="G6" s="125">
        <f>VLOOKUP($A$2,'[6]Taxicard Members'!$A$3:$C$35,3,FALSE)</f>
        <v>1839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11304</v>
      </c>
      <c r="O6" s="48">
        <f>N6/$N$5</f>
        <v>1884</v>
      </c>
    </row>
    <row r="7" spans="1:15" x14ac:dyDescent="0.2">
      <c r="A7" s="49" t="s">
        <v>68</v>
      </c>
      <c r="B7" s="50">
        <f>VLOOKUP($A$2,'[2]LMU Other'!$A$2:$Z$36,26,FALSE)</f>
        <v>141</v>
      </c>
      <c r="C7" s="50">
        <f>VLOOKUP($A$2,'[1]LMU Other'!$A$2:$Z$36,26,FALSE)</f>
        <v>166</v>
      </c>
      <c r="D7" s="50">
        <f>VLOOKUP($A$2,'[3]LMU Other'!$A$2:$Z$36,26,FALSE)</f>
        <v>210</v>
      </c>
      <c r="E7" s="50">
        <f>VLOOKUP($A$2,'[4]LMU Other'!$A$2:$Z$36,26,FALSE)</f>
        <v>348</v>
      </c>
      <c r="F7" s="50">
        <f>VLOOKUP($A$2,'[5]LMU Other'!$A$2:$Z$36,26,FALSE)</f>
        <v>395</v>
      </c>
      <c r="G7" s="50">
        <f>VLOOKUP($A$2,'[6]LMU Other'!$A$2:$Z$36,26,FALSE)</f>
        <v>429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1689</v>
      </c>
      <c r="O7" s="48">
        <f>N7/$N$5</f>
        <v>281.5</v>
      </c>
    </row>
    <row r="8" spans="1:15" s="11" customFormat="1" x14ac:dyDescent="0.2">
      <c r="A8" s="49" t="s">
        <v>69</v>
      </c>
      <c r="B8" s="36">
        <f t="shared" ref="B8:M8" si="1">IF(B6=0,"",B7/B6)</f>
        <v>7.4015748031496062E-2</v>
      </c>
      <c r="C8" s="36">
        <f t="shared" si="1"/>
        <v>8.709338929695698E-2</v>
      </c>
      <c r="D8" s="36">
        <f t="shared" si="1"/>
        <v>0.10989010989010989</v>
      </c>
      <c r="E8" s="36">
        <f t="shared" si="1"/>
        <v>0.18181818181818182</v>
      </c>
      <c r="F8" s="36">
        <f t="shared" si="1"/>
        <v>0.21596500820120285</v>
      </c>
      <c r="G8" s="36">
        <f t="shared" si="1"/>
        <v>0.23327895595432299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0.14941613588110403</v>
      </c>
      <c r="O8" s="37">
        <f>IF(O6="","",O7/O6)</f>
        <v>0.14941613588110403</v>
      </c>
    </row>
    <row r="9" spans="1:15" x14ac:dyDescent="0.2">
      <c r="A9" s="49" t="s">
        <v>70</v>
      </c>
      <c r="B9" s="51">
        <f t="shared" ref="B9:O9" si="2">IF(B6=0,"",B15/B6)</f>
        <v>0.27559055118110237</v>
      </c>
      <c r="C9" s="51">
        <f t="shared" si="2"/>
        <v>0.38982161594963272</v>
      </c>
      <c r="D9" s="51">
        <f t="shared" si="2"/>
        <v>0.54631083202511777</v>
      </c>
      <c r="E9" s="51">
        <f t="shared" si="2"/>
        <v>0.92842215256008365</v>
      </c>
      <c r="F9" s="51">
        <f t="shared" si="2"/>
        <v>1.109896118097321</v>
      </c>
      <c r="G9" s="51">
        <f t="shared" si="2"/>
        <v>1.1984774333877106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0.73628803963198863</v>
      </c>
      <c r="O9" s="52">
        <f t="shared" si="2"/>
        <v>0.73628803963198874</v>
      </c>
    </row>
    <row r="10" spans="1:15" x14ac:dyDescent="0.2">
      <c r="A10" s="49" t="s">
        <v>71</v>
      </c>
      <c r="B10" s="51">
        <f t="shared" ref="B10:O10" si="3">IF(B6=0,"",B15/B7)</f>
        <v>3.7234042553191489</v>
      </c>
      <c r="C10" s="51">
        <f t="shared" si="3"/>
        <v>4.475903614457831</v>
      </c>
      <c r="D10" s="51">
        <f t="shared" si="3"/>
        <v>4.9714285714285715</v>
      </c>
      <c r="E10" s="51">
        <f t="shared" si="3"/>
        <v>5.1063218390804597</v>
      </c>
      <c r="F10" s="51">
        <f t="shared" si="3"/>
        <v>5.1392405063291138</v>
      </c>
      <c r="G10" s="51">
        <f t="shared" si="3"/>
        <v>5.1375291375291372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4.9277679100059206</v>
      </c>
      <c r="O10" s="52">
        <f t="shared" si="3"/>
        <v>4.9277679100059206</v>
      </c>
    </row>
    <row r="11" spans="1:15" s="55" customFormat="1" x14ac:dyDescent="0.2">
      <c r="A11" s="29" t="s">
        <v>72</v>
      </c>
      <c r="B11" s="53">
        <f>VLOOKUP($A$2,'[2]LMU Other'!$A$2:$Z$36,25,FALSE)</f>
        <v>1706.5</v>
      </c>
      <c r="C11" s="53">
        <f>VLOOKUP($A$2,'[1]LMU Other'!$A$2:$Z$36,25,FALSE)</f>
        <v>2715.7</v>
      </c>
      <c r="D11" s="53">
        <f>VLOOKUP($A$2,'[3]LMU Other'!$A$2:$Z$36,25,FALSE)</f>
        <v>3613.8</v>
      </c>
      <c r="E11" s="53">
        <f>VLOOKUP($A$2,'[4]LMU Other'!$A$2:$Z$36,25,FALSE)</f>
        <v>6743.9</v>
      </c>
      <c r="F11" s="53">
        <f>VLOOKUP($A$2,'[5]LMU Other'!$A$2:$Z$36,25,FALSE)</f>
        <v>7278.7</v>
      </c>
      <c r="G11" s="53">
        <f>VLOOKUP($A$2,'[6]LMU Other'!$A$2:$Z$36,25,FALSE)</f>
        <v>7379.1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29437.699999999997</v>
      </c>
      <c r="O11" s="81">
        <f>N11/$N$5</f>
        <v>4906.2833333333328</v>
      </c>
    </row>
    <row r="12" spans="1:15" s="58" customFormat="1" x14ac:dyDescent="0.2">
      <c r="A12" s="56" t="s">
        <v>73</v>
      </c>
      <c r="B12" s="57">
        <f t="shared" ref="B12:O12" si="4">IF(B6=0,"",B11/B15)</f>
        <v>3.2504761904761903</v>
      </c>
      <c r="C12" s="57">
        <f t="shared" si="4"/>
        <v>3.6550471063257062</v>
      </c>
      <c r="D12" s="57">
        <f t="shared" si="4"/>
        <v>3.4614942528735635</v>
      </c>
      <c r="E12" s="57">
        <f t="shared" si="4"/>
        <v>3.7951041080472705</v>
      </c>
      <c r="F12" s="57">
        <f t="shared" si="4"/>
        <v>3.5855665024630543</v>
      </c>
      <c r="G12" s="57">
        <f t="shared" si="4"/>
        <v>3.3480490018148821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3.5369097681124591</v>
      </c>
      <c r="O12" s="57">
        <f t="shared" si="4"/>
        <v>3.5369097681124591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525</v>
      </c>
      <c r="C15" s="47">
        <f>VLOOKUP($A$2,'[1]LC Invoice'!$A$2:$Q$34,4,FALSE)</f>
        <v>743</v>
      </c>
      <c r="D15" s="47">
        <f>VLOOKUP($A$2,'[3]LC Invoice'!$A$2:$S$34,4,FALSE)</f>
        <v>1044</v>
      </c>
      <c r="E15" s="47">
        <f>VLOOKUP($A$2,'[4]LC Invoice'!$A$2:$P$34,4,FALSE)</f>
        <v>1777</v>
      </c>
      <c r="F15" s="47">
        <f>VLOOKUP($A$2,'[5]LC Invoice'!$A$2:$P$34,4,FALSE)</f>
        <v>2030</v>
      </c>
      <c r="G15" s="47">
        <f>VLOOKUP($A$2,'[6]LC Invoice'!$A$2:$P$34,4,FALSE)</f>
        <v>2204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8323</v>
      </c>
      <c r="O15" s="48">
        <f>N15/$N$5</f>
        <v>1387.1666666666667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51</v>
      </c>
      <c r="D16" s="65">
        <f>VLOOKUP($A$2,'[3]Wheelchair Trips'!$A$2:$E$34,3,FALSE)</f>
        <v>72</v>
      </c>
      <c r="E16" s="65">
        <f>VLOOKUP($A$2,'[4]Wheelchair Trips'!$A$2:$E$34,3,FALSE)</f>
        <v>232</v>
      </c>
      <c r="F16" s="65">
        <f>VLOOKUP($A$2,'[5]Wheelchair Trips'!$A$2:$E$34,3,FALSE)</f>
        <v>286</v>
      </c>
      <c r="G16" s="65">
        <f>VLOOKUP($A$2,'[6]Wheelchair Trips'!$A$2:$E$34,3,FALSE)</f>
        <v>285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961</v>
      </c>
      <c r="O16" s="48">
        <f>N16/$N$5</f>
        <v>160.16666666666666</v>
      </c>
    </row>
    <row r="17" spans="1:15" s="11" customFormat="1" x14ac:dyDescent="0.2">
      <c r="A17" s="49" t="s">
        <v>77</v>
      </c>
      <c r="B17" s="67">
        <f t="shared" ref="B17:O17" si="5">IF(B6=0,"",B16/B15)</f>
        <v>6.6666666666666666E-2</v>
      </c>
      <c r="C17" s="67">
        <f t="shared" si="5"/>
        <v>6.8640646029609689E-2</v>
      </c>
      <c r="D17" s="67">
        <f t="shared" si="5"/>
        <v>6.8965517241379309E-2</v>
      </c>
      <c r="E17" s="67">
        <f t="shared" si="5"/>
        <v>0.1305571187394485</v>
      </c>
      <c r="F17" s="67">
        <f t="shared" si="5"/>
        <v>0.14088669950738916</v>
      </c>
      <c r="G17" s="67">
        <f t="shared" si="5"/>
        <v>0.12931034482758622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0.11546317433617687</v>
      </c>
      <c r="O17" s="68">
        <f t="shared" si="5"/>
        <v>0.11546317433617685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32</v>
      </c>
      <c r="D21" s="73">
        <f>VLOOKUP($A$2,'[3]LC Invoice'!$A$2:$S$34,7,FALSE)</f>
        <v>40</v>
      </c>
      <c r="E21" s="73">
        <f>VLOOKUP($A$2,'[4]LC Invoice'!$A$2:$P$34,7,FALSE)</f>
        <v>18</v>
      </c>
      <c r="F21" s="73">
        <f>VLOOKUP($A$2,'[5]LC Invoice'!$A$2:$P$34,7,FALSE)</f>
        <v>21</v>
      </c>
      <c r="G21" s="73">
        <f>VLOOKUP($A$2,'[6]LC Invoice'!$A$2:$P$34,7,FALSE)</f>
        <v>73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202</v>
      </c>
      <c r="O21" s="70">
        <f>N21/$N$5</f>
        <v>33.666666666666664</v>
      </c>
    </row>
    <row r="22" spans="1:15" s="75" customFormat="1" x14ac:dyDescent="0.2">
      <c r="A22" s="29" t="s">
        <v>81</v>
      </c>
      <c r="B22" s="74">
        <f>VLOOKUP($A$2,'[2]LC Invoice'!$A$2:$P$35,8,FALSE)</f>
        <v>89</v>
      </c>
      <c r="C22" s="74">
        <f>VLOOKUP($A$2,'[1]LC Invoice'!$A$2:$Q$35,8,FALSE)</f>
        <v>50</v>
      </c>
      <c r="D22" s="74">
        <f>VLOOKUP($A$2,'[3]LC Invoice'!$A$2:$S$35,8,FALSE)</f>
        <v>102.5</v>
      </c>
      <c r="E22" s="74">
        <f>VLOOKUP($A$2,'[4]LC Invoice'!$A$2:$P$35,8,FALSE)</f>
        <v>86</v>
      </c>
      <c r="F22" s="74">
        <f>VLOOKUP($A$2,'[5]LC Invoice'!$A$2:$P$35,8,FALSE)</f>
        <v>101.5</v>
      </c>
      <c r="G22" s="74">
        <f>VLOOKUP($A$2,'[6]LC Invoice'!$A$2:$P$35,8,FALSE)</f>
        <v>128.5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557.5</v>
      </c>
      <c r="O22" s="54">
        <f>N22/$N$5</f>
        <v>92.916666666666671</v>
      </c>
    </row>
    <row r="23" spans="1:15" x14ac:dyDescent="0.2">
      <c r="A23" s="49" t="s">
        <v>82</v>
      </c>
      <c r="B23" s="67">
        <f t="shared" ref="B23:O23" si="6">IF(B6=0,"",B21/B15)</f>
        <v>3.4285714285714287E-2</v>
      </c>
      <c r="C23" s="67">
        <f t="shared" si="6"/>
        <v>4.306864064602961E-2</v>
      </c>
      <c r="D23" s="67">
        <f t="shared" si="6"/>
        <v>3.8314176245210725E-2</v>
      </c>
      <c r="E23" s="67">
        <f t="shared" si="6"/>
        <v>1.0129431626336522E-2</v>
      </c>
      <c r="F23" s="67">
        <f t="shared" si="6"/>
        <v>1.0344827586206896E-2</v>
      </c>
      <c r="G23" s="67">
        <f t="shared" si="6"/>
        <v>3.3121597096188747E-2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2.4270094917697944E-2</v>
      </c>
      <c r="O23" s="68">
        <f t="shared" si="6"/>
        <v>2.4270094917697941E-2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178</v>
      </c>
      <c r="D24" s="125">
        <f>VLOOKUP($A$2,'[3]LC Invoice'!$A$2:$V$34,18,FALSE)</f>
        <v>12.943218390804599</v>
      </c>
      <c r="E24" s="125">
        <f>VLOOKUP($A$2,'[4]LC Invoice'!$A$2:$S$34,18,FALSE)</f>
        <v>13.737163759144627</v>
      </c>
      <c r="F24" s="125">
        <f>VLOOKUP($A$2,'[5]LC Invoice'!$A$2:$S$34,18,FALSE)</f>
        <v>13.336738916256156</v>
      </c>
      <c r="G24" s="125">
        <f>VLOOKUP($A$2,'[6]LC Invoice'!$A$2:$S$34,18,FALSE)</f>
        <v>13.417334845735029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272.4344559119404</v>
      </c>
      <c r="O24" s="154">
        <f>N24/COUNTIF(B24:M24,"&lt;&gt;0")</f>
        <v>45.405742651990067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22</v>
      </c>
      <c r="D25" s="125">
        <f>VLOOKUP($A$2,'[3]LC Invoice'!$A$2:$V$34,19,FALSE)</f>
        <v>9.7999999999999989</v>
      </c>
      <c r="E25" s="125">
        <f>VLOOKUP($A$2,'[4]LC Invoice'!$A$2:$S$34,19,FALSE)</f>
        <v>23.799999999999986</v>
      </c>
      <c r="F25" s="125">
        <f>VLOOKUP($A$2,'[5]LC Invoice'!$A$2:$S$34,19,FALSE)</f>
        <v>32.899999999999984</v>
      </c>
      <c r="G25" s="125">
        <f>VLOOKUP($A$2,'[6]LC Invoice'!$A$2:$S$34,19,FALSE)</f>
        <v>26.599999999999984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131.19999999999996</v>
      </c>
      <c r="O25" s="155">
        <f>N25/COUNTIF(B25:M25,"&lt;&gt;0")</f>
        <v>21.86666666666666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4646.04</v>
      </c>
      <c r="C28" s="80">
        <f>VLOOKUP($A$2,'[1]LMU Other'!$A$2:$Z$36,24,FALSE)</f>
        <v>7081.87</v>
      </c>
      <c r="D28" s="80">
        <f>VLOOKUP($A$2,'[3]LMU Other'!$A$2:$Z$36,24,FALSE)</f>
        <v>9360.6200000000008</v>
      </c>
      <c r="E28" s="80">
        <f>VLOOKUP($A$2,'[4]LMU Other'!$A$2:$Z$36,24,FALSE)</f>
        <v>16697.54</v>
      </c>
      <c r="F28" s="80">
        <f>VLOOKUP($A$2,'[5]LMU Other'!$A$2:$Z$36,24,FALSE)</f>
        <v>18732.28</v>
      </c>
      <c r="G28" s="80">
        <f>VLOOKUP($A$2,'[6]LMU Other'!$A$2:$Z$36,24,FALSE)</f>
        <v>21043.306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77561.656000000003</v>
      </c>
      <c r="O28" s="54">
        <f>N28/$N$5</f>
        <v>12926.942666666668</v>
      </c>
    </row>
    <row r="29" spans="1:15" s="75" customFormat="1" x14ac:dyDescent="0.2">
      <c r="A29" s="29" t="s">
        <v>85</v>
      </c>
      <c r="B29" s="80">
        <f>VLOOKUP($A$2,'[2]LC Invoice'!$A$2:$P$34,9,FALSE)</f>
        <v>282.10000000000002</v>
      </c>
      <c r="C29" s="80">
        <f>VLOOKUP($A$2,'[1]LC Invoice'!$A$2:$Q$34,9,FALSE)</f>
        <v>354.9</v>
      </c>
      <c r="D29" s="80">
        <f>VLOOKUP($A$2,'[3]LC Invoice'!$A$2:$S$34,9,FALSE)</f>
        <v>538.29999999999995</v>
      </c>
      <c r="E29" s="80">
        <f>VLOOKUP($A$2,'[4]LC Invoice'!$A$2:$P$34,9,FALSE)</f>
        <v>969.5</v>
      </c>
      <c r="F29" s="80">
        <f>VLOOKUP($A$2,'[5]LC Invoice'!$A$2:$P$34,9,FALSE)</f>
        <v>1062.5999999999999</v>
      </c>
      <c r="G29" s="80">
        <f>VLOOKUP($A$2,'[6]LC Invoice'!$A$2:$P$34,9,FALSE)</f>
        <v>1149.4000000000001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4356.8</v>
      </c>
      <c r="O29" s="81">
        <f>N29/$N$5</f>
        <v>726.13333333333333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6352.54</v>
      </c>
      <c r="C39" s="94">
        <f t="shared" ref="C39:I39" si="9">C11+C28</f>
        <v>9797.57</v>
      </c>
      <c r="D39" s="94">
        <f t="shared" si="9"/>
        <v>12974.420000000002</v>
      </c>
      <c r="E39" s="94">
        <f t="shared" si="9"/>
        <v>23441.440000000002</v>
      </c>
      <c r="F39" s="94">
        <f t="shared" si="9"/>
        <v>26010.98</v>
      </c>
      <c r="G39" s="94">
        <f t="shared" si="9"/>
        <v>28422.406000000003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106999.356</v>
      </c>
      <c r="O39" s="110">
        <f>N39/$N$5</f>
        <v>17833.225999999999</v>
      </c>
    </row>
    <row r="40" spans="1:15" s="58" customFormat="1" x14ac:dyDescent="0.2">
      <c r="A40" s="56" t="s">
        <v>91</v>
      </c>
      <c r="B40" s="94">
        <f>B28+B29</f>
        <v>4928.1400000000003</v>
      </c>
      <c r="C40" s="94">
        <f t="shared" ref="C40:M40" si="10">C28+C29</f>
        <v>7436.7699999999995</v>
      </c>
      <c r="D40" s="94">
        <f t="shared" si="10"/>
        <v>9898.92</v>
      </c>
      <c r="E40" s="94">
        <f t="shared" si="10"/>
        <v>17667.04</v>
      </c>
      <c r="F40" s="94">
        <f t="shared" si="10"/>
        <v>19794.879999999997</v>
      </c>
      <c r="G40" s="94">
        <f t="shared" si="10"/>
        <v>22192.706000000002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81918.456000000006</v>
      </c>
      <c r="O40" s="110">
        <f>N40/$N$5</f>
        <v>13653.076000000001</v>
      </c>
    </row>
    <row r="41" spans="1:15" s="58" customFormat="1" x14ac:dyDescent="0.2">
      <c r="A41" s="56" t="s">
        <v>92</v>
      </c>
      <c r="B41" s="94">
        <f t="shared" ref="B41:M41" si="11">SUM(B28:B31)</f>
        <v>4928.1400000000003</v>
      </c>
      <c r="C41" s="94">
        <f t="shared" si="11"/>
        <v>7436.7699999999995</v>
      </c>
      <c r="D41" s="94">
        <f t="shared" si="11"/>
        <v>9898.92</v>
      </c>
      <c r="E41" s="94">
        <f t="shared" si="11"/>
        <v>17667.04</v>
      </c>
      <c r="F41" s="94">
        <f t="shared" si="11"/>
        <v>19794.879999999997</v>
      </c>
      <c r="G41" s="94">
        <f t="shared" si="11"/>
        <v>22192.706000000002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81918.456000000006</v>
      </c>
      <c r="O41" s="110">
        <f>N41/$N$5</f>
        <v>13653.076000000001</v>
      </c>
    </row>
    <row r="42" spans="1:15" s="95" customFormat="1" x14ac:dyDescent="0.2">
      <c r="A42" s="56" t="s">
        <v>93</v>
      </c>
      <c r="B42" s="94">
        <f t="shared" ref="B42:I42" si="12">SUM(B28:B32)</f>
        <v>4928.1400000000003</v>
      </c>
      <c r="C42" s="94">
        <f t="shared" si="12"/>
        <v>7436.7699999999995</v>
      </c>
      <c r="D42" s="94">
        <f t="shared" si="12"/>
        <v>9898.92</v>
      </c>
      <c r="E42" s="94">
        <f>SUM(E28:E32)</f>
        <v>17667.04</v>
      </c>
      <c r="F42" s="94">
        <f t="shared" si="12"/>
        <v>19794.879999999997</v>
      </c>
      <c r="G42" s="94">
        <f t="shared" si="12"/>
        <v>22192.706000000002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81918.456000000006</v>
      </c>
      <c r="O42" s="110">
        <f>N42/$N$5</f>
        <v>13653.076000000001</v>
      </c>
    </row>
    <row r="43" spans="1:15" s="58" customFormat="1" x14ac:dyDescent="0.2">
      <c r="A43" s="96" t="s">
        <v>94</v>
      </c>
      <c r="B43" s="97">
        <f t="shared" ref="B43:I43" si="13">B42-B36</f>
        <v>4928.1400000000003</v>
      </c>
      <c r="C43" s="97">
        <f>C42-C36</f>
        <v>7436.7699999999995</v>
      </c>
      <c r="D43" s="97">
        <f t="shared" si="13"/>
        <v>9898.92</v>
      </c>
      <c r="E43" s="97">
        <f>E42-E36</f>
        <v>17667.04</v>
      </c>
      <c r="F43" s="97">
        <f t="shared" si="13"/>
        <v>19794.879999999997</v>
      </c>
      <c r="G43" s="97">
        <f t="shared" si="13"/>
        <v>22192.706000000002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81918.456000000006</v>
      </c>
      <c r="O43" s="111">
        <f>N43/$N$5</f>
        <v>13653.076000000001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12.100076190476191</v>
      </c>
      <c r="C46" s="94">
        <f t="shared" si="14"/>
        <v>13.18650067294751</v>
      </c>
      <c r="D46" s="94">
        <f t="shared" si="14"/>
        <v>12.427605363984677</v>
      </c>
      <c r="E46" s="94">
        <f t="shared" si="14"/>
        <v>13.191581316826113</v>
      </c>
      <c r="F46" s="94">
        <f t="shared" si="14"/>
        <v>12.813290640394088</v>
      </c>
      <c r="G46" s="94">
        <f t="shared" si="14"/>
        <v>12.895828493647914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12.855863991349272</v>
      </c>
      <c r="O46" s="108">
        <f t="shared" si="14"/>
        <v>12.855863991349272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8.8496000000000006</v>
      </c>
      <c r="C47" s="94">
        <f t="shared" si="15"/>
        <v>9.5314535666218028</v>
      </c>
      <c r="D47" s="94">
        <f t="shared" si="15"/>
        <v>8.9661111111111111</v>
      </c>
      <c r="E47" s="94">
        <f t="shared" si="15"/>
        <v>9.3964772087788404</v>
      </c>
      <c r="F47" s="94">
        <f t="shared" si="15"/>
        <v>9.227724137931034</v>
      </c>
      <c r="G47" s="94">
        <f t="shared" si="15"/>
        <v>9.5477794918330314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9.3189542232368137</v>
      </c>
      <c r="O47" s="108">
        <f t="shared" si="15"/>
        <v>9.3189542232368137</v>
      </c>
    </row>
    <row r="48" spans="1:15" s="58" customFormat="1" x14ac:dyDescent="0.2">
      <c r="A48" s="56" t="s">
        <v>98</v>
      </c>
      <c r="B48" s="94">
        <f>IF(B$6=0,"",B40/B$15)</f>
        <v>9.3869333333333334</v>
      </c>
      <c r="C48" s="94">
        <f t="shared" ref="B48:O51" si="16">IF(C$6=0,"",C40/C$15)</f>
        <v>10.009111709286675</v>
      </c>
      <c r="D48" s="94">
        <f t="shared" si="16"/>
        <v>9.4817241379310353</v>
      </c>
      <c r="E48" s="94">
        <f t="shared" si="16"/>
        <v>9.942059651097356</v>
      </c>
      <c r="F48" s="94">
        <f t="shared" si="16"/>
        <v>9.7511724137931015</v>
      </c>
      <c r="G48" s="94">
        <f t="shared" si="16"/>
        <v>10.069285843920147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9.8424193199567469</v>
      </c>
      <c r="O48" s="108">
        <f t="shared" si="16"/>
        <v>9.8424193199567469</v>
      </c>
    </row>
    <row r="49" spans="1:15" s="58" customFormat="1" x14ac:dyDescent="0.2">
      <c r="A49" s="56" t="s">
        <v>99</v>
      </c>
      <c r="B49" s="94">
        <f t="shared" si="16"/>
        <v>9.3869333333333334</v>
      </c>
      <c r="C49" s="94">
        <f t="shared" si="16"/>
        <v>10.009111709286675</v>
      </c>
      <c r="D49" s="94">
        <f t="shared" si="16"/>
        <v>9.4817241379310353</v>
      </c>
      <c r="E49" s="94">
        <f t="shared" si="16"/>
        <v>9.942059651097356</v>
      </c>
      <c r="F49" s="94">
        <f t="shared" si="16"/>
        <v>9.7511724137931015</v>
      </c>
      <c r="G49" s="94">
        <f t="shared" si="16"/>
        <v>10.069285843920147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9.8424193199567469</v>
      </c>
      <c r="O49" s="108">
        <f t="shared" si="16"/>
        <v>9.8424193199567469</v>
      </c>
    </row>
    <row r="50" spans="1:15" s="95" customFormat="1" x14ac:dyDescent="0.2">
      <c r="A50" s="56" t="s">
        <v>100</v>
      </c>
      <c r="B50" s="94">
        <f t="shared" si="16"/>
        <v>9.3869333333333334</v>
      </c>
      <c r="C50" s="94">
        <f t="shared" si="16"/>
        <v>10.009111709286675</v>
      </c>
      <c r="D50" s="94">
        <f t="shared" si="16"/>
        <v>9.4817241379310353</v>
      </c>
      <c r="E50" s="94">
        <f t="shared" si="16"/>
        <v>9.942059651097356</v>
      </c>
      <c r="F50" s="94">
        <f t="shared" si="16"/>
        <v>9.7511724137931015</v>
      </c>
      <c r="G50" s="94">
        <f t="shared" si="16"/>
        <v>10.069285843920147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9.8424193199567469</v>
      </c>
      <c r="O50" s="108">
        <f t="shared" si="16"/>
        <v>9.8424193199567469</v>
      </c>
    </row>
    <row r="51" spans="1:15" s="58" customFormat="1" x14ac:dyDescent="0.2">
      <c r="A51" s="96" t="s">
        <v>94</v>
      </c>
      <c r="B51" s="97">
        <f t="shared" si="16"/>
        <v>9.3869333333333334</v>
      </c>
      <c r="C51" s="97">
        <f t="shared" si="16"/>
        <v>10.009111709286675</v>
      </c>
      <c r="D51" s="97">
        <f t="shared" si="16"/>
        <v>9.4817241379310353</v>
      </c>
      <c r="E51" s="97">
        <f t="shared" si="16"/>
        <v>9.942059651097356</v>
      </c>
      <c r="F51" s="97">
        <f t="shared" si="16"/>
        <v>9.7511724137931015</v>
      </c>
      <c r="G51" s="97">
        <f t="shared" si="16"/>
        <v>10.069285843920147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9.8424193199567469</v>
      </c>
      <c r="O51" s="97">
        <f t="shared" si="16"/>
        <v>9.8424193199567469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3"/>
    <pageSetUpPr fitToPage="1"/>
  </sheetPr>
  <dimension ref="A1:P53"/>
  <sheetViews>
    <sheetView showGridLines="0" tabSelected="1" zoomScaleNormal="100" workbookViewId="0">
      <pane xSplit="1" ySplit="1" topLeftCell="B2" activePane="bottomRight" state="frozen"/>
      <selection activeCell="B64" sqref="B64"/>
      <selection pane="topRight" activeCell="B64" sqref="B64"/>
      <selection pane="bottomLeft" activeCell="B64" sqref="B64"/>
      <selection pane="bottomRight" activeCell="A25" sqref="A25:XFD25"/>
    </sheetView>
  </sheetViews>
  <sheetFormatPr defaultRowHeight="12" x14ac:dyDescent="0.2"/>
  <cols>
    <col min="1" max="1" width="50.5703125" style="20" bestFit="1" customWidth="1"/>
    <col min="2" max="2" width="14.85546875" style="20" bestFit="1" customWidth="1"/>
    <col min="3" max="3" width="14.140625" style="20" customWidth="1"/>
    <col min="4" max="4" width="14.28515625" style="20" customWidth="1"/>
    <col min="5" max="5" width="17.28515625" style="20" customWidth="1"/>
    <col min="6" max="7" width="14.28515625" style="20" customWidth="1"/>
    <col min="8" max="8" width="13.85546875" style="20" customWidth="1"/>
    <col min="9" max="12" width="14.28515625" style="20" customWidth="1"/>
    <col min="13" max="13" width="14.140625" style="20" bestFit="1" customWidth="1"/>
    <col min="14" max="14" width="14.42578125" style="20" customWidth="1"/>
    <col min="15" max="15" width="14.42578125" style="98" customWidth="1"/>
    <col min="16" max="16384" width="9.140625" style="20"/>
  </cols>
  <sheetData>
    <row r="1" spans="1:16" s="40" customFormat="1" ht="24" x14ac:dyDescent="0.2">
      <c r="A1" s="38" t="s">
        <v>164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6" s="11" customFormat="1" hidden="1" x14ac:dyDescent="0.2">
      <c r="A2" s="1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6" hidden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6" x14ac:dyDescent="0.2">
      <c r="A4" s="45" t="s">
        <v>66</v>
      </c>
      <c r="B4" s="43"/>
      <c r="C4" s="43"/>
      <c r="D4" s="132"/>
      <c r="E4" s="132"/>
      <c r="F4" s="132"/>
      <c r="G4" s="132"/>
      <c r="H4" s="132"/>
      <c r="I4" s="132"/>
      <c r="J4" s="132"/>
      <c r="K4" s="43"/>
      <c r="L4" s="43"/>
      <c r="M4" s="43"/>
      <c r="N4" s="44"/>
      <c r="O4" s="44"/>
    </row>
    <row r="5" spans="1:16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6" s="11" customFormat="1" x14ac:dyDescent="0.2">
      <c r="A6" s="46" t="s">
        <v>67</v>
      </c>
      <c r="B6" s="47">
        <f>BND!B6+BAR!B6+BEX!B6+BRE!B6+BRO!B6+CAM!B6+LON!B6+CRO!B6+EAL!B6+ENF!B6+GRE!B6+HAC!B6+HAM!B6+HAY!B6+HAR!B6+HAV!B6+HIL!B6+HOU!B6+ISL!B6+KEN!B6+KIN!B6+LAM!B6+LEW!B6+MER!B6+RED!B6+RIC!B6+SOU!B6+SUT!B6+TOW!B6+WAL!B6+WAN!B6+WES!B6+NEW!B6</f>
        <v>61024</v>
      </c>
      <c r="C6" s="47">
        <f>BND!C6+BAR!C6+BEX!C6+BRE!C6+BRO!C6+CAM!C6+LON!C6+CRO!C6+EAL!C6+ENF!C6+GRE!C6+HAC!C6+HAM!C6+HAY!C6+HAR!C6+HAV!C6+HIL!C6+HOU!C6+ISL!C6+KEN!C6+KIN!C6+LAM!C6+LEW!C6+MER!C6+RED!C6+RIC!C6+SOU!C6+SUT!C6+TOW!C6+WAL!C6+WAN!C6+WES!C6+NEW!C6</f>
        <v>60824</v>
      </c>
      <c r="D6" s="47">
        <f>BND!D6+BAR!D6+BEX!D6+BRE!D6+BRO!D6+CAM!D6+LON!D6+CRO!D6+EAL!D6+ENF!D6+GRE!D6+HAC!D6+HAM!D6+HAY!D6+HAR!D6+HAV!D6+HIL!D6+HOU!D6+ISL!D6+KEN!D6+KIN!D6+LAM!D6+LEW!D6+MER!D6+RED!D6+RIC!D6+SOU!D6+SUT!D6+TOW!D6+WAL!D6+WAN!D6+WES!D6+NEW!D6</f>
        <v>60833</v>
      </c>
      <c r="E6" s="47">
        <f>BND!E6+BAR!E6+BEX!E6+BRE!E6+BRO!E6+CAM!E6+LON!E6+CRO!E6+EAL!E6+ENF!E6+GRE!E6+HAC!E6+HAM!E6+HAY!E6+HAR!E6+HAV!E6+HIL!E6+HOU!E6+ISL!E6+KEN!E6+KIN!E6+LAM!E6+LEW!E6+MER!E6+RED!E6+RIC!E6+SOU!E6+SUT!E6+TOW!E6+WAL!E6+WAN!E6+WES!E6+NEW!E6</f>
        <v>60898</v>
      </c>
      <c r="F6" s="47">
        <f>BND!F6+BAR!F6+BEX!F6+BRE!F6+BRO!F6+CAM!F6+LON!F6+CRO!F6+EAL!F6+ENF!F6+GRE!F6+HAC!F6+HAM!F6+HAY!F6+HAR!F6+HAV!F6+HIL!F6+HOU!F6+ISL!F6+KEN!F6+KIN!F6+LAM!F6+LEW!F6+MER!F6+RED!F6+RIC!F6+SOU!F6+SUT!F6+TOW!F6+WAL!F6+WAN!F6+WES!F6+NEW!F6</f>
        <v>58338</v>
      </c>
      <c r="G6" s="47">
        <f>BND!G6+BAR!G6+BEX!G6+BRE!G6+BRO!G6+CAM!G6+LON!G6+CRO!G6+EAL!G6+ENF!G6+GRE!G6+HAC!G6+HAM!G6+HAY!G6+HAR!G6+HAV!G6+HIL!G6+HOU!G6+ISL!G6+KEN!G6+KIN!G6+LAM!G6+LEW!G6+MER!G6+RED!G6+RIC!G6+SOU!G6+SUT!G6+TOW!G6+WAL!G6+WAN!G6+WES!G6+NEW!G6</f>
        <v>58534</v>
      </c>
      <c r="H6" s="47">
        <f>BND!H6+BAR!H6+BEX!H6+BRE!H6+BRO!H6+CAM!H6+LON!H6+CRO!H6+EAL!H6+ENF!H6+GRE!H6+HAC!H6+HAM!H6+HAY!H6+HAR!H6+HAV!H6+HIL!H6+HOU!H6+ISL!H6+KEN!H6+KIN!H6+LAM!H6+LEW!H6+MER!H6+RED!H6+RIC!H6+SOU!H6+SUT!H6+TOW!H6+WAL!H6+WAN!H6+WES!H6+NEW!H6</f>
        <v>0</v>
      </c>
      <c r="I6" s="47">
        <f>BND!I6+BAR!I6+BEX!I6+BRE!I6+BRO!I6+CAM!I6+LON!I6+CRO!I6+EAL!I6+ENF!I6+GRE!I6+HAC!I6+HAM!I6+HAY!I6+HAR!I6+HAV!I6+HIL!I6+HOU!I6+ISL!I6+KEN!I6+KIN!I6+LAM!I6+LEW!I6+MER!I6+RED!I6+RIC!I6+SOU!I6+SUT!I6+TOW!I6+WAL!I6+WAN!I6+WES!I6+NEW!I6</f>
        <v>0</v>
      </c>
      <c r="J6" s="47">
        <f>BND!J6+BAR!J6+BEX!J6+BRE!J6+BRO!J6+CAM!J6+LON!J6+CRO!J6+EAL!J6+ENF!J6+GRE!J6+HAC!J6+HAM!J6+HAY!J6+HAR!J6+HAV!J6+HIL!J6+HOU!J6+ISL!J6+KEN!J6+KIN!J6+LAM!J6+LEW!J6+MER!J6+RED!J6+RIC!J6+SOU!J6+SUT!J6+TOW!J6+WAL!J6+WAN!J6+WES!J6+NEW!J6</f>
        <v>0</v>
      </c>
      <c r="K6" s="47">
        <f>BND!K6+BAR!K6+BEX!K6+BRE!K6+BRO!K6+CAM!K6+LON!K6+CRO!K6+EAL!K6+ENF!K6+GRE!K6+HAC!K6+HAM!K6+HAY!K6+HAR!K6+HAV!K6+HIL!K6+HOU!K6+ISL!K6+KEN!K6+KIN!K6+LAM!K6+LEW!K6+MER!K6+RED!K6+RIC!K6+SOU!K6+SUT!K6+TOW!K6+WAL!K6+WAN!K6+WES!K6+NEW!K6</f>
        <v>0</v>
      </c>
      <c r="L6" s="47">
        <f>BND!L6+BAR!L6+BEX!L6+BRE!L6+BRO!L6+CAM!L6+LON!L6+CRO!L6+EAL!L6+ENF!L6+GRE!L6+HAC!L6+HAM!L6+HAY!L6+HAR!L6+HAV!L6+HIL!L6+HOU!L6+ISL!L6+KEN!L6+KIN!L6+LAM!L6+LEW!L6+MER!L6+RED!L6+RIC!L6+SOU!L6+SUT!L6+TOW!L6+WAL!L6+WAN!L6+WES!L6+NEW!L6</f>
        <v>0</v>
      </c>
      <c r="M6" s="47">
        <f>BND!M6+BAR!M6+BEX!M6+BRE!M6+BRO!M6+CAM!M6+LON!M6+CRO!M6+EAL!M6+ENF!M6+GRE!M6+HAC!M6+HAM!M6+HAY!M6+HAR!M6+HAV!M6+HIL!M6+HOU!M6+ISL!M6+KEN!M6+KIN!M6+LAM!M6+LEW!M6+MER!M6+RED!M6+RIC!M6+SOU!M6+SUT!M6+TOW!M6+WAL!M6+WAN!M6+WES!M6+NEW!M6</f>
        <v>0</v>
      </c>
      <c r="N6" s="47">
        <f>BND!N6+BAR!N6+BEX!N6+BRE!N6+BRO!N6+CAM!N6+LON!N6+CRO!N6+EAL!N6+ENF!N6+GRE!N6+HAC!N6+HAM!N6+HAY!N6+HAR!N6+HAV!N6+HIL!N6+HOU!N6+ISL!N6+KEN!N6+KIN!N6+LAM!N6+LEW!N6+MER!N6+RED!N6+RIC!N6+SOU!N6+SUT!N6+TOW!N6+WAL!N6+WAN!N6+WES!N6+NEW!N6</f>
        <v>360451</v>
      </c>
      <c r="O6" s="48">
        <f>N6/$N$5</f>
        <v>60075.166666666664</v>
      </c>
    </row>
    <row r="7" spans="1:16" ht="12.75" customHeight="1" x14ac:dyDescent="0.2">
      <c r="A7" s="49" t="s">
        <v>68</v>
      </c>
      <c r="B7" s="47">
        <f>BND!B7+BAR!B7+BEX!B7+BRE!B7+BRO!B7+CAM!B7+LON!B7+CRO!B7+EAL!B7+ENF!B7+GRE!B7+HAC!B7+HAM!B7+HAY!B7+HAR!B7+HAV!B7+HIL!B7+HOU!B7+ISL!B7+KEN!B7+KIN!B7+LAM!B7+LEW!B7+MER!B7+RED!B7+RIC!B7+SOU!B7+SUT!B7+TOW!B7+WAL!B7+WAN!B7+WES!B7+NEW!B7</f>
        <v>3317</v>
      </c>
      <c r="C7" s="47">
        <f>BND!C7+BAR!C7+BEX!C7+BRE!C7+BRO!C7+CAM!C7+LON!C7+CRO!C7+EAL!C7+ENF!C7+GRE!C7+HAC!C7+HAM!C7+HAY!C7+HAR!C7+HAV!C7+HIL!C7+HOU!C7+ISL!C7+KEN!C7+KIN!C7+LAM!C7+LEW!C7+MER!C7+RED!C7+RIC!C7+SOU!C7+SUT!C7+TOW!C7+WAL!C7+WAN!C7+WES!C7+NEW!C7</f>
        <v>4114</v>
      </c>
      <c r="D7" s="47">
        <f>BND!D7+BAR!D7+BEX!D7+BRE!D7+BRO!D7+CAM!D7+LON!D7+CRO!D7+EAL!D7+ENF!D7+GRE!D7+HAC!D7+HAM!D7+HAY!D7+HAR!D7+HAV!D7+HIL!D7+HOU!D7+ISL!D7+KEN!D7+KIN!D7+LAM!D7+LEW!D7+MER!D7+RED!D7+RIC!D7+SOU!D7+SUT!D7+TOW!D7+WAL!D7+WAN!D7+WES!D7+NEW!D7</f>
        <v>6162</v>
      </c>
      <c r="E7" s="47">
        <f>BND!E7+BAR!E7+BEX!E7+BRE!E7+BRO!E7+CAM!E7+LON!E7+CRO!E7+EAL!E7+ENF!E7+GRE!E7+HAC!E7+HAM!E7+HAY!E7+HAR!E7+HAV!E7+HIL!E7+HOU!E7+ISL!E7+KEN!E7+KIN!E7+LAM!E7+LEW!E7+MER!E7+RED!E7+RIC!E7+SOU!E7+SUT!E7+TOW!E7+WAL!E7+WAN!E7+WES!E7+NEW!E7</f>
        <v>8989</v>
      </c>
      <c r="F7" s="47">
        <f>BND!F7+BAR!F7+BEX!F7+BRE!F7+BRO!F7+CAM!F7+LON!F7+CRO!F7+EAL!F7+ENF!F7+GRE!F7+HAC!F7+HAM!F7+HAY!F7+HAR!F7+HAV!F7+HIL!F7+HOU!F7+ISL!F7+KEN!F7+KIN!F7+LAM!F7+LEW!F7+MER!F7+RED!F7+RIC!F7+SOU!F7+SUT!F7+TOW!F7+WAL!F7+WAN!F7+WES!F7+NEW!F7</f>
        <v>10665</v>
      </c>
      <c r="G7" s="47">
        <f>BND!G7+BAR!G7+BEX!G7+BRE!G7+BRO!G7+CAM!G7+LON!G7+CRO!G7+EAL!G7+ENF!G7+GRE!G7+HAC!G7+HAM!G7+HAY!G7+HAR!G7+HAV!G7+HIL!G7+HOU!G7+ISL!G7+KEN!G7+KIN!G7+LAM!G7+LEW!G7+MER!G7+RED!G7+RIC!G7+SOU!G7+SUT!G7+TOW!G7+WAL!G7+WAN!G7+WES!G7+NEW!G7</f>
        <v>11981</v>
      </c>
      <c r="H7" s="47">
        <f>BND!H7+BAR!H7+BEX!H7+BRE!H7+BRO!H7+CAM!H7+LON!H7+CRO!H7+EAL!H7+ENF!H7+GRE!H7+HAC!H7+HAM!H7+HAY!H7+HAR!H7+HAV!H7+HIL!H7+HOU!H7+ISL!H7+KEN!H7+KIN!H7+LAM!H7+LEW!H7+MER!H7+RED!H7+RIC!H7+SOU!H7+SUT!H7+TOW!H7+WAL!H7+WAN!H7+WES!H7+NEW!H7</f>
        <v>0</v>
      </c>
      <c r="I7" s="47">
        <f>BND!I7+BAR!I7+BEX!I7+BRE!I7+BRO!I7+CAM!I7+LON!I7+CRO!I7+EAL!I7+ENF!I7+GRE!I7+HAC!I7+HAM!I7+HAY!I7+HAR!I7+HAV!I7+HIL!I7+HOU!I7+ISL!I7+KEN!I7+KIN!I7+LAM!I7+LEW!I7+MER!I7+RED!I7+RIC!I7+SOU!I7+SUT!I7+TOW!I7+WAL!I7+WAN!I7+WES!I7+NEW!I7</f>
        <v>0</v>
      </c>
      <c r="J7" s="47">
        <f>BND!J7+BAR!J7+BEX!J7+BRE!J7+BRO!J7+CAM!J7+LON!J7+CRO!J7+EAL!J7+ENF!J7+GRE!J7+HAC!J7+HAM!J7+HAY!J7+HAR!J7+HAV!J7+HIL!J7+HOU!J7+ISL!J7+KEN!J7+KIN!J7+LAM!J7+LEW!J7+MER!J7+RED!J7+RIC!J7+SOU!J7+SUT!J7+TOW!J7+WAL!J7+WAN!J7+WES!J7+NEW!J7</f>
        <v>0</v>
      </c>
      <c r="K7" s="47">
        <f>BND!K7+BAR!K7+BEX!K7+BRE!K7+BRO!K7+CAM!K7+LON!K7+CRO!K7+EAL!K7+ENF!K7+GRE!K7+HAC!K7+HAM!K7+HAY!K7+HAR!K7+HAV!K7+HIL!K7+HOU!K7+ISL!K7+KEN!K7+KIN!K7+LAM!K7+LEW!K7+MER!K7+RED!K7+RIC!K7+SOU!K7+SUT!K7+TOW!K7+WAL!K7+WAN!K7+WES!K7+NEW!K7</f>
        <v>0</v>
      </c>
      <c r="L7" s="47">
        <f>BND!L7+BAR!L7+BEX!L7+BRE!L7+BRO!L7+CAM!L7+LON!L7+CRO!L7+EAL!L7+ENF!L7+GRE!L7+HAC!L7+HAM!L7+HAY!L7+HAR!L7+HAV!L7+HIL!L7+HOU!L7+ISL!L7+KEN!L7+KIN!L7+LAM!L7+LEW!L7+MER!L7+RED!L7+RIC!L7+SOU!L7+SUT!L7+TOW!L7+WAL!L7+WAN!L7+WES!L7+NEW!L7</f>
        <v>0</v>
      </c>
      <c r="M7" s="47">
        <f>BND!M7+BAR!M7+BEX!M7+BRE!M7+BRO!M7+CAM!M7+LON!M7+CRO!M7+EAL!M7+ENF!M7+GRE!M7+HAC!M7+HAM!M7+HAY!M7+HAR!M7+HAV!M7+HIL!M7+HOU!M7+ISL!M7+KEN!M7+KIN!M7+LAM!M7+LEW!M7+MER!M7+RED!M7+RIC!M7+SOU!M7+SUT!M7+TOW!M7+WAL!M7+WAN!M7+WES!M7+NEW!M7</f>
        <v>0</v>
      </c>
      <c r="N7" s="47">
        <f>BND!N7+BAR!N7+BEX!N7+BRE!N7+BRO!N7+CAM!N7+LON!N7+CRO!N7+EAL!N7+ENF!N7+GRE!N7+HAC!N7+HAM!N7+HAY!N7+HAR!N7+HAV!N7+HIL!N7+HOU!N7+ISL!N7+KEN!N7+KIN!N7+LAM!N7+LEW!N7+MER!N7+RED!N7+RIC!N7+SOU!N7+SUT!N7+TOW!N7+WAL!N7+WAN!N7+WES!N7+NEW!N7</f>
        <v>45228</v>
      </c>
      <c r="O7" s="48">
        <f>N7/$N$5</f>
        <v>7538</v>
      </c>
    </row>
    <row r="8" spans="1:16" s="11" customFormat="1" x14ac:dyDescent="0.2">
      <c r="A8" s="49" t="s">
        <v>69</v>
      </c>
      <c r="B8" s="36">
        <f t="shared" ref="B8:O8" si="1">IF(B6=0,"",B7/B6)</f>
        <v>5.4355663345568954E-2</v>
      </c>
      <c r="C8" s="36">
        <f t="shared" si="1"/>
        <v>6.7637774562672628E-2</v>
      </c>
      <c r="D8" s="36">
        <f t="shared" si="1"/>
        <v>0.10129370571893545</v>
      </c>
      <c r="E8" s="36">
        <f t="shared" si="1"/>
        <v>0.1476074747939177</v>
      </c>
      <c r="F8" s="36">
        <f t="shared" si="1"/>
        <v>0.1828139463128664</v>
      </c>
      <c r="G8" s="36">
        <f t="shared" si="1"/>
        <v>0.20468445689684628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6">
        <f t="shared" si="1"/>
        <v>0.1254761396139836</v>
      </c>
      <c r="O8" s="37">
        <f t="shared" si="1"/>
        <v>0.1254761396139836</v>
      </c>
    </row>
    <row r="9" spans="1:16" x14ac:dyDescent="0.2">
      <c r="A9" s="49" t="s">
        <v>70</v>
      </c>
      <c r="B9" s="51">
        <f t="shared" ref="B9:O9" si="2">IF(B6=0,"",B15/B6)</f>
        <v>0.19874147876245413</v>
      </c>
      <c r="C9" s="51">
        <f t="shared" si="2"/>
        <v>0.29126660528738657</v>
      </c>
      <c r="D9" s="51">
        <f>IF(D6=0,"",D15/D6)</f>
        <v>0.46801900284385117</v>
      </c>
      <c r="E9" s="51">
        <f t="shared" si="2"/>
        <v>0.74467141778055113</v>
      </c>
      <c r="F9" s="51">
        <f t="shared" si="2"/>
        <v>0.92817717439747682</v>
      </c>
      <c r="G9" s="51">
        <f t="shared" si="2"/>
        <v>1.0389688044555301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1">
        <f>IF(N6=0,"",N15/N6)</f>
        <v>0.606537365689095</v>
      </c>
      <c r="O9" s="52">
        <f t="shared" si="2"/>
        <v>0.60653736568909511</v>
      </c>
    </row>
    <row r="10" spans="1:16" x14ac:dyDescent="0.2">
      <c r="A10" s="49" t="s">
        <v>71</v>
      </c>
      <c r="B10" s="51">
        <f t="shared" ref="B10:M10" si="3">IF(B6=0,"",B15/B7)</f>
        <v>3.6563159481459149</v>
      </c>
      <c r="C10" s="51">
        <f t="shared" si="3"/>
        <v>4.3062712688381142</v>
      </c>
      <c r="D10" s="51">
        <f t="shared" si="3"/>
        <v>4.6204154495293732</v>
      </c>
      <c r="E10" s="51">
        <f t="shared" si="3"/>
        <v>5.0449438202247192</v>
      </c>
      <c r="F10" s="51">
        <f t="shared" si="3"/>
        <v>5.077168307548054</v>
      </c>
      <c r="G10" s="51">
        <f t="shared" si="3"/>
        <v>5.0759535931892161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1">
        <f>IF(N6=0,"",N15/N7)</f>
        <v>4.833886088263907</v>
      </c>
      <c r="O10" s="52">
        <f>IF(O6=0,"",O15/O7)</f>
        <v>4.8338860882639079</v>
      </c>
    </row>
    <row r="11" spans="1:16" s="55" customFormat="1" x14ac:dyDescent="0.2">
      <c r="A11" s="29" t="s">
        <v>72</v>
      </c>
      <c r="B11" s="53">
        <f>BND!B11+BAR!B11+BEX!B11+BRE!B11+BRO!B11+CAM!B11+LON!B11+CRO!B11+EAL!B11+ENF!B11+GRE!B11+HAC!B11+HAM!B11+HAY!B11+HAR!B11+HAV!B11+HIL!B11+HOU!B11+ISL!B11+KEN!B11+KIN!B11+LAM!B11+LEW!B11+MER!B11+RED!B11+RIC!B11+SOU!B11+SUT!B11+TOW!B11+WAL!B11+WAN!B11+WES!B11+NEW!B11</f>
        <v>44003.4</v>
      </c>
      <c r="C11" s="53">
        <f>BND!C11+BAR!C11+BEX!C11+BRE!C11+BRO!C11+CAM!C11+LON!C11+CRO!C11+EAL!C11+ENF!C11+GRE!C11+HAC!C11+HAM!C11+HAY!C11+HAR!C11+HAV!C11+HIL!C11+HOU!C11+ISL!C11+KEN!C11+KIN!C11+LAM!C11+LEW!C11+MER!C11+RED!C11+RIC!C11+SOU!C11+SUT!C11+TOW!C11+WAL!C11+WAN!C11+WES!C11+NEW!C11</f>
        <v>67420.499999999985</v>
      </c>
      <c r="D11" s="53">
        <f>BND!D11+BAR!D11+BEX!D11+BRE!D11+BRO!D11+CAM!D11+LON!D11+CRO!D11+EAL!D11+ENF!D11+GRE!D11+HAC!D11+HAM!D11+HAY!D11+HAR!D11+HAV!D11+HIL!D11+HOU!D11+ISL!D11+KEN!D11+KIN!D11+LAM!D11+LEW!D11+MER!D11+RED!D11+RIC!D11+SOU!D11+SUT!D11+TOW!D11+WAL!D11+WAN!D11+WES!D11+NEW!D11</f>
        <v>105714.69999999998</v>
      </c>
      <c r="E11" s="53">
        <f>BND!E11+BAR!E11+BEX!E11+BRE!E11+BRO!E11+CAM!E11+LON!E11+CRO!E11+EAL!E11+ENF!E11+GRE!E11+HAC!E11+HAM!E11+HAY!E11+HAR!E11+HAV!E11+HIL!E11+HOU!E11+ISL!E11+KEN!E11+KIN!E11+LAM!E11+LEW!E11+MER!E11+RED!E11+RIC!E11+SOU!E11+SUT!E11+TOW!E11+WAL!E11+WAN!E11+WES!E11+NEW!E11</f>
        <v>169880.69999999998</v>
      </c>
      <c r="F11" s="53">
        <f>BND!F11+BAR!F11+BEX!F11+BRE!F11+BRO!F11+CAM!F11+LON!F11+CRO!F11+EAL!F11+ENF!F11+GRE!F11+HAC!F11+HAM!F11+HAY!F11+HAR!F11+HAV!F11+HIL!F11+HOU!F11+ISL!F11+KEN!F11+KIN!F11+LAM!F11+LEW!F11+MER!F11+RED!F11+RIC!F11+SOU!F11+SUT!F11+TOW!F11+WAL!F11+WAN!F11+WES!F11+NEW!F11</f>
        <v>204110.90000000005</v>
      </c>
      <c r="G11" s="53">
        <f>BND!G11+BAR!G11+BEX!G11+BRE!G11+BRO!G11+CAM!G11+LON!G11+CRO!G11+EAL!G11+ENF!G11+GRE!G11+HAC!G11+HAM!G11+HAY!G11+HAR!G11+HAV!G11+HIL!G11+HOU!G11+ISL!G11+KEN!G11+KIN!G11+LAM!G11+LEW!G11+MER!G11+RED!G11+RIC!G11+SOU!G11+SUT!G11+TOW!G11+WAL!G11+WAN!G11+WES!G11+NEW!G11</f>
        <v>228332.02</v>
      </c>
      <c r="H11" s="53">
        <f>BND!H11+BAR!H11+BEX!H11+BRE!H11+BRO!H11+CAM!H11+LON!H11+CRO!H11+EAL!H11+ENF!H11+GRE!H11+HAC!H11+HAM!H11+HAY!H11+HAR!H11+HAV!H11+HIL!H11+HOU!H11+ISL!H11+KEN!H11+KIN!H11+LAM!H11+LEW!H11+MER!H11+RED!H11+RIC!H11+SOU!H11+SUT!H11+TOW!H11+WAL!H11+WAN!H11+WES!H11+NEW!H11</f>
        <v>0</v>
      </c>
      <c r="I11" s="53">
        <f>BND!I11+BAR!I11+BEX!I11+BRE!I11+BRO!I11+CAM!I11+LON!I11+CRO!I11+EAL!I11+ENF!I11+GRE!I11+HAC!I11+HAM!I11+HAY!I11+HAR!I11+HAV!I11+HIL!I11+HOU!I11+ISL!I11+KEN!I11+KIN!I11+LAM!I11+LEW!I11+MER!I11+RED!I11+RIC!I11+SOU!I11+SUT!I11+TOW!I11+WAL!I11+WAN!I11+WES!I11+NEW!I11</f>
        <v>0</v>
      </c>
      <c r="J11" s="53">
        <f>BND!J11+BAR!J11+BEX!J11+BRE!J11+BRO!J11+CAM!J11+LON!J11+CRO!J11+EAL!J11+ENF!J11+GRE!J11+HAC!J11+HAM!J11+HAY!J11+HAR!J11+HAV!J11+HIL!J11+HOU!J11+ISL!J11+KEN!J11+KIN!J11+LAM!J11+LEW!J11+MER!J11+RED!J11+RIC!J11+SOU!J11+SUT!J11+TOW!J11+WAL!J11+WAN!J11+WES!J11+NEW!J11</f>
        <v>0</v>
      </c>
      <c r="K11" s="53">
        <f>BND!K11+BAR!K11+BEX!K11+BRE!K11+BRO!K11+CAM!K11+LON!K11+CRO!K11+EAL!K11+ENF!K11+GRE!K11+HAC!K11+HAM!K11+HAY!K11+HAR!K11+HAV!K11+HIL!K11+HOU!K11+ISL!K11+KEN!K11+KIN!K11+LAM!K11+LEW!K11+MER!K11+RED!K11+RIC!K11+SOU!K11+SUT!K11+TOW!K11+WAL!K11+WAN!K11+WES!K11+NEW!K11</f>
        <v>0</v>
      </c>
      <c r="L11" s="53">
        <f>BND!L11+BAR!L11+BEX!L11+BRE!L11+BRO!L11+CAM!L11+LON!L11+CRO!L11+EAL!L11+ENF!L11+GRE!L11+HAC!L11+HAM!L11+HAY!L11+HAR!L11+HAV!L11+HIL!L11+HOU!L11+ISL!L11+KEN!L11+KIN!L11+LAM!L11+LEW!L11+MER!L11+RED!L11+RIC!L11+SOU!L11+SUT!L11+TOW!L11+WAL!L11+WAN!L11+WES!L11+NEW!L11</f>
        <v>0</v>
      </c>
      <c r="M11" s="53">
        <f>BND!M11+BAR!M11+BEX!M11+BRE!M11+BRO!M11+CAM!M11+LON!M11+CRO!M11+EAL!M11+ENF!M11+GRE!M11+HAC!M11+HAM!M11+HAY!M11+HAR!M11+HAV!M11+HIL!M11+HOU!M11+ISL!M11+KEN!M11+KIN!M11+LAM!M11+LEW!M11+MER!M11+RED!M11+RIC!M11+SOU!M11+SUT!M11+TOW!M11+WAL!M11+WAN!M11+WES!M11+NEW!M11</f>
        <v>0</v>
      </c>
      <c r="N11" s="53">
        <f>BND!N11+BAR!N11+BEX!N11+BRE!N11+BRO!N11+CAM!N11+LON!N11+CRO!N11+EAL!N11+ENF!N11+GRE!N11+HAC!N11+HAM!N11+HAY!N11+HAR!N11+HAV!N11+HIL!N11+HOU!N11+ISL!N11+KEN!N11+KIN!N11+LAM!N11+LEW!N11+MER!N11+RED!N11+RIC!N11+SOU!N11+SUT!N11+TOW!N11+WAL!N11+WAN!N11+WES!N11+NEW!N11</f>
        <v>819462.22</v>
      </c>
      <c r="O11" s="81">
        <f>N11/$N$5</f>
        <v>136577.03666666665</v>
      </c>
    </row>
    <row r="12" spans="1:16" s="58" customFormat="1" x14ac:dyDescent="0.2">
      <c r="A12" s="56" t="s">
        <v>73</v>
      </c>
      <c r="B12" s="57">
        <f t="shared" ref="B12:O12" si="4">IF(B6=0,"",B11/B15)</f>
        <v>3.6282486807387864</v>
      </c>
      <c r="C12" s="57">
        <f t="shared" si="4"/>
        <v>3.8056276811921417</v>
      </c>
      <c r="D12" s="57">
        <f t="shared" si="4"/>
        <v>3.7130659267324639</v>
      </c>
      <c r="E12" s="57">
        <f t="shared" si="4"/>
        <v>3.7460737833248801</v>
      </c>
      <c r="F12" s="57">
        <f t="shared" si="4"/>
        <v>3.7695002585506399</v>
      </c>
      <c r="G12" s="57">
        <f t="shared" si="4"/>
        <v>3.7545345720628132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3.7482205765984986</v>
      </c>
      <c r="O12" s="57">
        <f t="shared" si="4"/>
        <v>3.7482205765984982</v>
      </c>
    </row>
    <row r="13" spans="1:16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6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6" s="11" customFormat="1" x14ac:dyDescent="0.2">
      <c r="A15" s="309" t="s">
        <v>202</v>
      </c>
      <c r="B15" s="47">
        <f>BND!B15+BAR!B15+BEX!B15+BRE!B15+BRO!B15+CAM!B15+LON!B15+CRO!B15+EAL!B15+ENF!B15+GRE!B15+HAC!B15+HAM!B15+HAY!B15+HAR!B15+HAV!B15+HIL!B15+HOU!B15+ISL!B15+KEN!B15+KIN!B15+LAM!B15+LEW!B15+MER!B15+RED!B15+RIC!B15+SOU!B15+SUT!B15+TOW!B15+WAL!B15+WAN!B15+NEW!B15+WES!B15</f>
        <v>12128</v>
      </c>
      <c r="C15" s="47">
        <f>BND!C15+BAR!C15+BEX!C15+BRE!C15+BRO!C15+CAM!C15+LON!C15+CRO!C15+EAL!C15+ENF!C15+GRE!C15+HAC!C15+HAM!C15+HAY!C15+HAR!C15+HAV!C15+HIL!C15+HOU!C15+ISL!C15+KEN!C15+KIN!C15+LAM!C15+LEW!C15+MER!C15+RED!C15+RIC!C15+SOU!C15+SUT!C15+TOW!C15+WAL!C15+WAN!C15+NEW!C15+WES!C15</f>
        <v>17716</v>
      </c>
      <c r="D15" s="47">
        <f>BND!D15+BAR!D15+BEX!D15+BRE!D15+BRO!D15+CAM!D15+LON!D15+CRO!D15+EAL!D15+ENF!D15+GRE!D15+HAC!D15+HAM!D15+HAY!D15+HAR!D15+HAV!D15+HIL!D15+HOU!D15+ISL!D15+KEN!D15+KIN!D15+LAM!D15+LEW!D15+MER!D15+RED!D15+RIC!D15+SOU!D15+SUT!D15+TOW!D15+WAL!D15+WAN!D15+NEW!D15+WES!D15</f>
        <v>28471</v>
      </c>
      <c r="E15" s="47">
        <f>BND!E15+BAR!E15+BEX!E15+BRE!E15+BRO!E15+CAM!E15+LON!E15+CRO!E15+EAL!E15+ENF!E15+GRE!E15+HAC!E15+HAM!E15+HAY!E15+HAR!E15+HAV!E15+HIL!E15+HOU!E15+ISL!E15+KEN!E15+KIN!E15+LAM!E15+LEW!E15+MER!E15+RED!E15+RIC!E15+SOU!E15+SUT!E15+TOW!E15+WAL!E15+WAN!E15+NEW!E15+WES!E15</f>
        <v>45349</v>
      </c>
      <c r="F15" s="47">
        <f>BND!F15+BAR!F15+BEX!F15+BRE!F15+BRO!F15+CAM!F15+LON!F15+CRO!F15+EAL!F15+ENF!F15+GRE!F15+HAC!F15+HAM!F15+HAY!F15+HAR!F15+HAV!F15+HIL!F15+HOU!F15+ISL!F15+KEN!F15+KIN!F15+LAM!F15+LEW!F15+MER!F15+RED!F15+RIC!F15+SOU!F15+SUT!F15+TOW!F15+WAL!F15+WAN!F15+NEW!F15+WES!F15</f>
        <v>54148</v>
      </c>
      <c r="G15" s="47">
        <f>BND!G15+BAR!G15+BEX!G15+BRE!G15+BRO!G15+CAM!G15+LON!G15+CRO!G15+EAL!G15+ENF!G15+GRE!G15+HAC!G15+HAM!G15+HAY!G15+HAR!G15+HAV!G15+HIL!G15+HOU!G15+ISL!G15+KEN!G15+KIN!G15+LAM!G15+LEW!G15+MER!G15+RED!G15+RIC!G15+SOU!G15+SUT!G15+TOW!G15+WAL!G15+WAN!G15+NEW!G15+WES!G15</f>
        <v>60815</v>
      </c>
      <c r="H15" s="47">
        <f>BND!H15+BAR!H15+BEX!H15+BRE!H15+BRO!H15+CAM!H15+LON!H15+CRO!H15+EAL!H15+ENF!H15+GRE!H15+HAC!H15+HAM!H15+HAY!H15+HAR!H15+HAV!H15+HIL!H15+HOU!H15+ISL!H15+KEN!H15+KIN!H15+LAM!H15+LEW!H15+MER!H15+RED!H15+RIC!H15+SOU!H15+SUT!H15+TOW!H15+WAL!H15+WAN!H15+NEW!H15+WES!H15</f>
        <v>0</v>
      </c>
      <c r="I15" s="47">
        <f>BND!I15+BAR!I15+BEX!I15+BRE!I15+BRO!I15+CAM!I15+LON!I15+CRO!I15+EAL!I15+ENF!I15+GRE!I15+HAC!I15+HAM!I15+HAY!I15+HAR!I15+HAV!I15+HIL!I15+HOU!I15+ISL!I15+KEN!I15+KIN!I15+LAM!I15+LEW!I15+MER!I15+RED!I15+RIC!I15+SOU!I15+SUT!I15+TOW!I15+WAL!I15+WAN!I15+NEW!I15+WES!I15</f>
        <v>0</v>
      </c>
      <c r="J15" s="47">
        <f>BND!J15+BAR!J15+BEX!J15+BRE!J15+BRO!J15+CAM!J15+LON!J15+CRO!J15+EAL!J15+ENF!J15+GRE!J15+HAC!J15+HAM!J15+HAY!J15+HAR!J15+HAV!J15+HIL!J15+HOU!J15+ISL!J15+KEN!J15+KIN!J15+LAM!J15+LEW!J15+MER!J15+RED!J15+RIC!J15+SOU!J15+SUT!J15+TOW!J15+WAL!J15+WAN!J15+NEW!J15+WES!J15</f>
        <v>0</v>
      </c>
      <c r="K15" s="47">
        <f>BND!K15+BAR!K15+BEX!K15+BRE!K15+BRO!K15+CAM!K15+LON!K15+CRO!K15+EAL!K15+ENF!K15+GRE!K15+HAC!K15+HAM!K15+HAY!K15+HAR!K15+HAV!K15+HIL!K15+HOU!K15+ISL!K15+KEN!K15+KIN!K15+LAM!K15+LEW!K15+MER!K15+RED!K15+RIC!K15+SOU!K15+SUT!K15+TOW!K15+WAL!K15+WAN!K15+NEW!K15+WES!K15</f>
        <v>0</v>
      </c>
      <c r="L15" s="47">
        <f>BND!L15+BAR!L15+BEX!L15+BRE!L15+BRO!L15+CAM!L15+LON!L15+CRO!L15+EAL!L15+ENF!L15+GRE!L15+HAC!L15+HAM!L15+HAY!L15+HAR!L15+HAV!L15+HIL!L15+HOU!L15+ISL!L15+KEN!L15+KIN!L15+LAM!L15+LEW!L15+MER!L15+RED!L15+RIC!L15+SOU!L15+SUT!L15+TOW!L15+WAL!L15+WAN!L15+NEW!L15+WES!L15</f>
        <v>0</v>
      </c>
      <c r="M15" s="47">
        <f>BND!M15+BAR!M15+BEX!M15+BRE!M15+BRO!M15+CAM!M15+LON!M15+CRO!M15+EAL!M15+ENF!M15+GRE!M15+HAC!M15+HAM!M15+HAY!M15+HAR!M15+HAV!M15+HIL!M15+HOU!M15+ISL!M15+KEN!M15+KIN!M15+LAM!M15+LEW!M15+MER!M15+RED!M15+RIC!M15+SOU!M15+SUT!M15+TOW!M15+WAL!M15+WAN!M15+NEW!M15+WES!M15</f>
        <v>0</v>
      </c>
      <c r="N15" s="47">
        <f>BND!N15+BAR!N15+BEX!N15+BRE!N15+BRO!N15+CAM!N15+LON!N15+CRO!N15+EAL!N15+ENF!N15+GRE!N15+HAC!N15+HAM!N15+HAY!N15+HAR!N15+HAV!N15+HIL!N15+HOU!N15+ISL!N15+KEN!N15+KIN!N15+LAM!N15+LEW!N15+MER!N15+RED!N15+RIC!N15+SOU!N15+SUT!N15+TOW!N15+WAL!N15+WAN!N15+NEW!N15+WES!N15</f>
        <v>218627</v>
      </c>
      <c r="O15" s="48">
        <f>N15/$N$5</f>
        <v>36437.833333333336</v>
      </c>
      <c r="P15" s="81"/>
    </row>
    <row r="16" spans="1:16" s="66" customFormat="1" x14ac:dyDescent="0.2">
      <c r="A16" s="64" t="s">
        <v>76</v>
      </c>
      <c r="B16" s="65">
        <f>BND!B16+BAR!B16+BEX!B16+BRE!B16+BRO!B16+CAM!B16+LON!B16+CRO!B16+EAL!B16+ENF!B16+GRE!B16+HAC!B16+HAM!B16+HAY!B16+HAR!B16+HAV!B16+HIL!B16+HOU!B16+ISL!B16+KEN!B16+KIN!B16+LAM!B16+LEW!B16+MER!B16+RED!B16+RIC!B16+SOU!B16+SUT!B16+TOW!B16+WAL!B16+WAN!B16+NEW!B16+WES!B16</f>
        <v>1290</v>
      </c>
      <c r="C16" s="65">
        <f>BND!C16+BAR!C16+BEX!C16+BRE!C16+BRO!C16+CAM!C16+LON!C16+CRO!C16+EAL!C16+ENF!C16+GRE!C16+HAC!C16+HAM!C16+HAY!C16+HAR!C16+HAV!C16+HIL!C16+HOU!C16+ISL!C16+KEN!C16+KIN!C16+LAM!C16+LEW!C16+MER!C16+RED!C16+RIC!C16+SOU!C16+SUT!C16+TOW!C16+WAL!C16+WAN!C16+NEW!C16+WES!C16</f>
        <v>1624</v>
      </c>
      <c r="D16" s="65">
        <f>BND!D16+BAR!D16+BEX!D16+BRE!D16+BRO!D16+CAM!D16+LON!D16+CRO!D16+EAL!D16+ENF!D16+GRE!D16+HAC!D16+HAM!D16+HAY!D16+HAR!D16+HAV!D16+HIL!D16+HOU!D16+ISL!D16+KEN!D16+KIN!D16+LAM!D16+LEW!D16+MER!D16+RED!D16+RIC!D16+SOU!D16+SUT!D16+TOW!D16+WAL!D16+WAN!D16+NEW!D16+WES!D16</f>
        <v>2873</v>
      </c>
      <c r="E16" s="65">
        <f>BND!E16+BAR!E16+BEX!E16+BRE!E16+BRO!E16+CAM!E16+LON!E16+CRO!E16+EAL!E16+ENF!E16+GRE!E16+HAC!E16+HAM!E16+HAY!E16+HAR!E16+HAV!E16+HIL!E16+HOU!E16+ISL!E16+KEN!E16+KIN!E16+LAM!E16+LEW!E16+MER!E16+RED!E16+RIC!E16+SOU!E16+SUT!E16+TOW!E16+WAL!E16+WAN!E16+NEW!E16+WES!E16</f>
        <v>5123</v>
      </c>
      <c r="F16" s="65">
        <f>BND!F16+BAR!F16+BEX!F16+BRE!F16+BRO!F16+CAM!F16+LON!F16+CRO!F16+EAL!F16+ENF!F16+GRE!F16+HAC!F16+HAM!F16+HAY!F16+HAR!F16+HAV!F16+HIL!F16+HOU!F16+ISL!F16+KEN!F16+KIN!F16+LAM!F16+LEW!F16+MER!F16+RED!F16+RIC!F16+SOU!F16+SUT!F16+TOW!F16+WAL!F16+WAN!F16+NEW!F16+WES!F16</f>
        <v>6465</v>
      </c>
      <c r="G16" s="65">
        <f>BND!G16+BAR!G16+BEX!G16+BRE!G16+BRO!G16+CAM!G16+LON!G16+CRO!G16+EAL!G16+ENF!G16+GRE!G16+HAC!G16+HAM!G16+HAY!G16+HAR!G16+HAV!G16+HIL!G16+HOU!G16+ISL!G16+KEN!G16+KIN!G16+LAM!G16+LEW!G16+MER!G16+RED!G16+RIC!G16+SOU!G16+SUT!G16+TOW!G16+WAL!G16+WAN!G16+NEW!G16+WES!G16</f>
        <v>7391</v>
      </c>
      <c r="H16" s="65">
        <f>BND!H16+BAR!H16+BEX!H16+BRE!H16+BRO!H16+CAM!H16+LON!H16+CRO!H16+EAL!H16+ENF!H16+GRE!H16+HAC!H16+HAM!H16+HAY!H16+HAR!H16+HAV!H16+HIL!H16+HOU!H16+ISL!H16+KEN!H16+KIN!H16+LAM!H16+LEW!H16+MER!H16+RED!H16+RIC!H16+SOU!H16+SUT!H16+TOW!H16+WAL!H16+WAN!H16+NEW!H16+WES!H16</f>
        <v>0</v>
      </c>
      <c r="I16" s="65">
        <f>BND!I16+BAR!I16+BEX!I16+BRE!I16+BRO!I16+CAM!I16+LON!I16+CRO!I16+EAL!I16+ENF!I16+GRE!I16+HAC!I16+HAM!I16+HAY!I16+HAR!I16+HAV!I16+HIL!I16+HOU!I16+ISL!I16+KEN!I16+KIN!I16+LAM!I16+LEW!I16+MER!I16+RED!I16+RIC!I16+SOU!I16+SUT!I16+TOW!I16+WAL!I16+WAN!I16+NEW!I16+WES!I16</f>
        <v>0</v>
      </c>
      <c r="J16" s="65">
        <f>BND!J16+BAR!J16+BEX!J16+BRE!J16+BRO!J16+CAM!J16+LON!J16+CRO!J16+EAL!J16+ENF!J16+GRE!J16+HAC!J16+HAM!J16+HAY!J16+HAR!J16+HAV!J16+HIL!J16+HOU!J16+ISL!J16+KEN!J16+KIN!J16+LAM!J16+LEW!J16+MER!J16+RED!J16+RIC!J16+SOU!J16+SUT!J16+TOW!J16+WAL!J16+WAN!J16+NEW!J16+WES!J16</f>
        <v>0</v>
      </c>
      <c r="K16" s="65">
        <f>BND!K16+BAR!K16+BEX!K16+BRE!K16+BRO!K16+CAM!K16+LON!K16+CRO!K16+EAL!K16+ENF!K16+GRE!K16+HAC!K16+HAM!K16+HAY!K16+HAR!K16+HAV!K16+HIL!K16+HOU!K16+ISL!K16+KEN!K16+KIN!K16+LAM!K16+LEW!K16+MER!K16+RED!K16+RIC!K16+SOU!K16+SUT!K16+TOW!K16+WAL!K16+WAN!K16+NEW!K16+WES!K16</f>
        <v>0</v>
      </c>
      <c r="L16" s="65">
        <f>BND!L16+BAR!L16+BEX!L16+BRE!L16+BRO!L16+CAM!L16+LON!L16+CRO!L16+EAL!L16+ENF!L16+GRE!L16+HAC!L16+HAM!L16+HAY!L16+HAR!L16+HAV!L16+HIL!L16+HOU!L16+ISL!L16+KEN!L16+KIN!L16+LAM!L16+LEW!L16+MER!L16+RED!L16+RIC!L16+SOU!L16+SUT!L16+TOW!L16+WAL!L16+WAN!L16+NEW!L16+WES!L16</f>
        <v>0</v>
      </c>
      <c r="M16" s="65">
        <f>BND!M16+BAR!M16+BEX!M16+BRE!M16+BRO!M16+CAM!M16+LON!M16+CRO!M16+EAL!M16+ENF!M16+GRE!M16+HAC!M16+HAM!M16+HAY!M16+HAR!M16+HAV!M16+HIL!M16+HOU!M16+ISL!M16+KEN!M16+KIN!M16+LAM!M16+LEW!M16+MER!M16+RED!M16+RIC!M16+SOU!M16+SUT!M16+TOW!M16+WAL!M16+WAN!M16+NEW!M16+WES!M16</f>
        <v>0</v>
      </c>
      <c r="N16" s="65"/>
      <c r="O16" s="48"/>
    </row>
    <row r="17" spans="1:15" s="11" customFormat="1" x14ac:dyDescent="0.2">
      <c r="A17" s="49" t="s">
        <v>77</v>
      </c>
      <c r="B17" s="67">
        <f t="shared" ref="B17:M17" si="5">IF(B6=0,"",B16/B15)</f>
        <v>0.10636543535620052</v>
      </c>
      <c r="C17" s="67">
        <f t="shared" si="5"/>
        <v>9.1668548205012412E-2</v>
      </c>
      <c r="D17" s="67">
        <f t="shared" si="5"/>
        <v>0.10090969758701837</v>
      </c>
      <c r="E17" s="67">
        <f t="shared" si="5"/>
        <v>0.11296831242144259</v>
      </c>
      <c r="F17" s="67">
        <f t="shared" si="5"/>
        <v>0.11939499150476472</v>
      </c>
      <c r="G17" s="67">
        <f t="shared" si="5"/>
        <v>0.12153251664885308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7"/>
      <c r="O17" s="68"/>
    </row>
    <row r="18" spans="1:15" x14ac:dyDescent="0.2">
      <c r="A18" s="49" t="s">
        <v>78</v>
      </c>
      <c r="B18" s="69">
        <f>BND!B18+BAR!B18+BEX!B18+BRE!B18+BRO!B18+CAM!B18+LON!B18+CRO!B18+EAL!B18+ENF!B18+GRE!B18+HAC!B18+HAM!B18+HAY!B18+HAR!B18+HAV!B18+HIL!B18+HOU!B18+ISL!B18+KEN!B18+KIN!B18+LAM!B18+LEW!B18+MER!B18+RED!B18+RIC!B18+SOU!B18+SUT!B18+TOW!B18+WAL!B18+WAN!B18+NEW!B18</f>
        <v>0</v>
      </c>
      <c r="C18" s="69">
        <f>BND!C18+BAR!C18+BEX!C18+BRE!C18+BRO!C18+CAM!C18+LON!C18+CRO!C18+EAL!C18+ENF!C18+GRE!C18+HAC!C18+HAM!C18+HAY!C18+HAR!C18+HAV!C18+HIL!C18+HOU!C18+ISL!C18+KEN!C18+KIN!C18+LAM!C18+LEW!C18+MER!C18+RED!C18+RIC!C18+SOU!C18+SUT!C18+TOW!C18+WAL!C18+WAN!C18+NEW!C18</f>
        <v>0</v>
      </c>
      <c r="D18" s="69">
        <f>BND!D18+BAR!D18+BEX!D18+BRE!D18+BRO!D18+CAM!D18+LON!D18+CRO!D18+EAL!D18+ENF!D18+GRE!D18+HAC!D18+HAM!D18+HAY!D18+HAR!D18+HAV!D18+HIL!D18+HOU!D18+ISL!D18+KEN!D18+KIN!D18+LAM!D18+LEW!D18+MER!D18+RED!D18+RIC!D18+SOU!D18+SUT!D18+TOW!D18+WAL!D18+WAN!D18+NEW!D18</f>
        <v>0</v>
      </c>
      <c r="E18" s="69">
        <f>BND!E18+BAR!E18+BEX!E18+BRE!E18+BRO!E18+CAM!E18+LON!E18+CRO!E18+EAL!E18+ENF!E18+GRE!E18+HAC!E18+HAM!E18+HAY!E18+HAR!E18+HAV!E18+HIL!E18+HOU!E18+ISL!E18+KEN!E18+KIN!E18+LAM!E18+LEW!E18+MER!E18+RED!E18+RIC!E18+SOU!E18+SUT!E18+TOW!E18+WAL!E18+WAN!E18+NEW!E18</f>
        <v>0</v>
      </c>
      <c r="F18" s="69">
        <f>BND!F18+BAR!F18+BEX!F18+BRE!F18+BRO!F18+CAM!F18+LON!F18+CRO!F18+EAL!F18+ENF!F18+GRE!F18+HAC!F18+HAM!F18+HAY!F18+HAR!F18+HAV!F18+HIL!F18+HOU!F18+ISL!F18+KEN!F18+KIN!F18+LAM!F18+LEW!F18+MER!F18+RED!F18+RIC!F18+SOU!F18+SUT!F18+TOW!F18+WAL!F18+WAN!F18+NEW!F18</f>
        <v>0</v>
      </c>
      <c r="G18" s="69">
        <f>BND!G18+BAR!G18+BEX!G18+BRE!G18+BRO!G18+CAM!G18+LON!G18+CRO!G18+EAL!G18+ENF!G18+GRE!G18+HAC!G18+HAM!G18+HAY!G18+HAR!G18+HAV!G18+HIL!G18+HOU!G18+ISL!G18+KEN!G18+KIN!G18+LAM!G18+LEW!G18+MER!G18+RED!G18+RIC!G18+SOU!G18+SUT!G18+TOW!G18+WAL!G18+WAN!G18+NEW!G18</f>
        <v>0</v>
      </c>
      <c r="H18" s="69">
        <f>BND!H18+BAR!H18+BEX!H18+BRE!H18+BRO!H18+CAM!H18+LON!H18+CRO!H18+EAL!H18+ENF!H18+GRE!H18+HAC!H18+HAM!H18+HAY!H18+HAR!H18+HAV!H18+HIL!H18+HOU!H18+ISL!H18+KEN!H18+KIN!H18+LAM!H18+LEW!H18+MER!H18+RED!H18+RIC!H18+SOU!H18+SUT!H18+TOW!H18+WAL!H18+WAN!H18+NEW!H18</f>
        <v>0</v>
      </c>
      <c r="I18" s="69">
        <f>BND!I18+BAR!I18+BEX!I18+BRE!I18+BRO!I18+CAM!I18+LON!I18+CRO!I18+EAL!I18+ENF!I18+GRE!I18+HAC!I18+HAM!I18+HAY!I18+HAR!I18+HAV!I18+HIL!I18+HOU!I18+ISL!I18+KEN!I18+KIN!I18+LAM!I18+LEW!I18+MER!I18+RED!I18+RIC!I18+SOU!I18+SUT!I18+TOW!I18+WAL!I18+WAN!I18+NEW!I18</f>
        <v>0</v>
      </c>
      <c r="J18" s="69">
        <f>BND!J18+BAR!J18+BEX!J18+BRE!J18+BRO!J18+CAM!J18+LON!J18+CRO!J18+EAL!J18+ENF!J18+GRE!J18+HAC!J18+HAM!J18+HAY!J18+HAR!J18+HAV!J18+HIL!J18+HOU!J18+ISL!J18+KEN!J18+KIN!J18+LAM!J18+LEW!J18+MER!J18+RED!J18+RIC!J18+SOU!J18+SUT!J18+TOW!J18+WAL!J18+WAN!J18+NEW!J18+WES!J18</f>
        <v>0</v>
      </c>
      <c r="K18" s="69">
        <f>BND!K18+BAR!K18+BEX!K18+BRE!K18+BRO!K18+CAM!K18+LON!K18+CRO!K18+EAL!K18+ENF!K18+GRE!K18+HAC!K18+HAM!K18+HAY!K18+HAR!K18+HAV!K18+HIL!K18+HOU!K18+ISL!K18+KEN!K18+KIN!K18+LAM!K18+LEW!K18+MER!K18+RED!K18+RIC!K18+SOU!K18+SUT!K18+TOW!K18+WAL!K18+WAN!K18+NEW!K18+WES!K18</f>
        <v>0</v>
      </c>
      <c r="L18" s="69">
        <f>BND!L18+BAR!L18+BEX!L18+BRE!L18+BRO!L18+CAM!L18+LON!L18+CRO!L18+EAL!L18+ENF!L18+GRE!L18+HAC!L18+HAM!L18+HAY!L18+HAR!L18+HAV!L18+HIL!L18+HOU!L18+ISL!L18+KEN!L18+KIN!L18+LAM!L18+LEW!L18+MER!L18+RED!L18+RIC!L18+SOU!L18+SUT!L18+TOW!L18+WAL!L18+WAN!L18+NEW!L18</f>
        <v>0</v>
      </c>
      <c r="M18" s="69">
        <f>BND!M18+BAR!M18+BEX!M18+BRE!M18+BRO!M18+CAM!M18+LON!M18+CRO!M18+EAL!M18+ENF!M18+GRE!M18+HAC!M18+HAM!M18+HAY!M18+HAR!M18+HAV!M18+HIL!M18+HOU!M18+ISL!M18+KEN!M18+KIN!M18+LAM!M18+LEW!M18+MER!M18+RED!M18+RIC!M18+SOU!M18+SUT!M18+TOW!M18+WAL!M18+WAN!M18+NEW!M18</f>
        <v>0</v>
      </c>
      <c r="N18" s="69">
        <f>BND!N18+BAR!N18+BEX!N18+BRE!N18+BRO!N18+CAM!N18+LON!N18+CRO!N18+EAL!N18+ENF!N18+GRE!N18+HAC!N18+HAM!N18+HAY!N18+HAR!N18+HAV!N18+HIL!N18+HOU!N18+ISL!N18+KEN!N18+KIN!N18+LAM!N18+LEW!N18+MER!N18+RED!N18+RIC!N18+SOU!N18+SUT!N18+TOW!N18+WAL!N18+WAN!N18+NEW!N18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s="19" customFormat="1" x14ac:dyDescent="0.2">
      <c r="A21" s="46" t="s">
        <v>80</v>
      </c>
      <c r="B21" s="50">
        <f>BND!B21+BAR!B21+BEX!B21+BRE!B21+BRO!B21+CAM!B21+LON!B21+CRO!B21+EAL!B21+ENF!B21+GRE!B21+HAC!B21+HAM!B21+HAY!B21+HAR!B21+HAV!B21+HIL!B21+HOU!B21+ISL!B21+KEN!B21+KIN!B21+LAM!B21+LEW!B21+MER!B21+RED!B21+RIC!B21+SOU!B21+SUT!B21+TOW!B21+WAL!B21+WAN!B21+NEW!B21+WES!B21</f>
        <v>291</v>
      </c>
      <c r="C21" s="50">
        <f>BND!C21+BAR!C21+BEX!C21+BRE!C21+BRO!C21+CAM!C21+LON!C21+CRO!C21+EAL!C21+ENF!C21+GRE!C21+HAC!C21+HAM!C21+HAY!C21+HAR!C21+HAV!C21+HIL!C21+HOU!C21+ISL!C21+KEN!C21+KIN!C21+LAM!C21+LEW!C21+MER!C21+RED!C21+RIC!C21+SOU!C21+SUT!C21+TOW!C21+WAL!C21+WAN!C21+NEW!C21+WES!C21</f>
        <v>1348</v>
      </c>
      <c r="D21" s="50">
        <f>BND!D21+BAR!D21+BEX!D21+BRE!D21+BRO!D21+CAM!D21+LON!D21+CRO!D21+EAL!D21+ENF!D21+GRE!D21+HAC!D21+HAM!D21+HAY!D21+HAR!D21+HAV!D21+HIL!D21+HOU!D21+ISL!D21+KEN!D21+KIN!D21+LAM!D21+LEW!D21+MER!D21+RED!D21+RIC!D21+SOU!D21+SUT!D21+TOW!D21+WAL!D21+WAN!D21+NEW!D21+WES!D21</f>
        <v>1511</v>
      </c>
      <c r="E21" s="50">
        <f>BND!E21+BAR!E21+BEX!E21+BRE!E21+BRO!E21+CAM!E21+LON!E21+CRO!E21+EAL!E21+ENF!E21+GRE!E21+HAC!E21+HAM!E21+HAY!E21+HAR!E21+HAV!E21+HIL!E21+HOU!E21+ISL!E21+KEN!E21+KIN!E21+LAM!E21+LEW!E21+MER!E21+RED!E21+RIC!E21+SOU!E21+SUT!E21+TOW!E21+WAL!E21+WAN!E21+NEW!E21+WES!E21</f>
        <v>622</v>
      </c>
      <c r="F21" s="50">
        <f>BND!F21+BAR!F21+BEX!F21+BRE!F21+BRO!F21+CAM!F21+LON!F21+CRO!F21+EAL!F21+ENF!F21+GRE!F21+HAC!F21+HAM!F21+HAY!F21+HAR!F21+HAV!F21+HIL!F21+HOU!F21+ISL!F21+KEN!F21+KIN!F21+LAM!F21+LEW!F21+MER!F21+RED!F21+RIC!F21+SOU!F21+SUT!F21+TOW!F21+WAL!F21+WAN!F21+NEW!F21+WES!F21</f>
        <v>568</v>
      </c>
      <c r="G21" s="50">
        <f>BND!G21+BAR!G21+BEX!G21+BRE!G21+BRO!G21+CAM!G21+LON!G21+CRO!G21+EAL!G21+ENF!G21+GRE!G21+HAC!G21+HAM!G21+HAY!G21+HAR!G21+HAV!G21+HIL!G21+HOU!G21+ISL!G21+KEN!G21+KIN!G21+LAM!G21+LEW!G21+MER!G21+RED!G21+RIC!G21+SOU!G21+SUT!G21+TOW!G21+WAL!G21+WAN!G21+NEW!G21+WES!G21</f>
        <v>2867</v>
      </c>
      <c r="H21" s="50">
        <f>BND!H21+BAR!H21+BEX!H21+BRE!H21+BRO!H21+CAM!H21+LON!H21+CRO!H21+EAL!H21+ENF!H21+GRE!H21+HAC!H21+HAM!H21+HAY!H21+HAR!H21+HAV!H21+HIL!H21+HOU!H21+ISL!H21+KEN!H21+KIN!H21+LAM!H21+LEW!H21+MER!H21+RED!H21+RIC!H21+SOU!H21+SUT!H21+TOW!H21+WAL!H21+WAN!H21+NEW!H21+WES!H21</f>
        <v>0</v>
      </c>
      <c r="I21" s="50">
        <f>BND!I21+BAR!I21+BEX!I21+BRE!I21+BRO!I21+CAM!I21+LON!I21+CRO!I21+EAL!I21+ENF!I21+GRE!I21+HAC!I21+HAM!I21+HAY!I21+HAR!I21+HAV!I21+HIL!I21+HOU!I21+ISL!I21+KEN!I21+KIN!I21+LAM!I21+LEW!I21+MER!I21+RED!I21+RIC!I21+SOU!I21+SUT!I21+TOW!I21+WAL!I21+WAN!I21+NEW!I21+WES!I21</f>
        <v>0</v>
      </c>
      <c r="J21" s="50">
        <f>BND!J21+BAR!J21+BEX!J21+BRE!J21+BRO!J21+CAM!J21+LON!J21+CRO!J21+EAL!J21+ENF!J21+GRE!J21+HAC!J21+HAM!J21+HAY!J21+HAR!J21+HAV!J21+HIL!J21+HOU!J21+ISL!J21+KEN!J21+KIN!J21+LAM!J21+LEW!J21+MER!J21+RED!J21+RIC!J21+SOU!J21+SUT!J21+TOW!J21+WAL!J21+WAN!J21+NEW!J21+WES!J21</f>
        <v>0</v>
      </c>
      <c r="K21" s="50">
        <f>BND!K21+BAR!K21+BEX!K21+BRE!K21+BRO!K21+CAM!K21+LON!K21+CRO!K21+EAL!K21+ENF!K21+GRE!K21+HAC!K21+HAM!K21+HAY!K21+HAR!K21+HAV!K21+HIL!K21+HOU!K21+ISL!K21+KEN!K21+KIN!K21+LAM!K21+LEW!K21+MER!K21+RED!K21+RIC!K21+SOU!K21+SUT!K21+TOW!K21+WAL!K21+WAN!K21+NEW!K21+WES!K21</f>
        <v>0</v>
      </c>
      <c r="L21" s="50">
        <f>BND!L21+BAR!L21+BEX!L21+BRE!L21+BRO!L21+CAM!L21+LON!L21+CRO!L21+EAL!L21+ENF!L21+GRE!L21+HAC!L21+HAM!L21+HAY!L21+HAR!L21+HAV!L21+HIL!L21+HOU!L21+ISL!L21+KEN!L21+KIN!L21+LAM!L21+LEW!L21+MER!L21+RED!L21+RIC!L21+SOU!L21+SUT!L21+TOW!L21+WAL!L21+WAN!L21+NEW!L21+WES!L21</f>
        <v>0</v>
      </c>
      <c r="M21" s="50">
        <f>BND!M21+BAR!M21+BEX!M21+BRE!M21+BRO!M21+CAM!M21+LON!M21+CRO!M21+EAL!M21+ENF!M21+GRE!M21+HAC!M21+HAM!M21+HAY!M21+HAR!M21+HAV!M21+HIL!M21+HOU!M21+ISL!M21+KEN!M21+KIN!M21+LAM!M21+LEW!M21+MER!M21+RED!M21+RIC!M21+SOU!M21+SUT!M21+TOW!M21+WAL!M21+WAN!M21+NEW!M21+WES!M21</f>
        <v>0</v>
      </c>
      <c r="N21" s="50">
        <f>BND!N21+BAR!N21+BEX!N21+BRE!N21+BRO!N21+CAM!N21+LON!N21+CRO!N21+EAL!N21+ENF!N21+GRE!N21+HAC!N21+HAM!N21+HAY!N21+HAR!N21+HAV!N21+HIL!N21+HOU!N21+ISL!N21+KEN!N21+KIN!N21+LAM!N21+LEW!N21+MER!N21+RED!N21+RIC!N21+SOU!N21+SUT!N21+TOW!N21+WAL!N21+WAN!N21+NEW!N21+WES!N21</f>
        <v>7207</v>
      </c>
      <c r="O21" s="48">
        <f>N21/$N$5</f>
        <v>1201.1666666666667</v>
      </c>
    </row>
    <row r="22" spans="1:15" s="75" customFormat="1" x14ac:dyDescent="0.2">
      <c r="A22" s="29" t="s">
        <v>81</v>
      </c>
      <c r="B22" s="74">
        <f>BND!B22+BAR!B22+BEX!B22+BRE!B22+BRO!B22+CAM!B22+LON!B22+CRO!B22+EAL!B22+ENF!B22+GRE!B22+HAC!B22+HAM!B22+HAY!B22+HAR!B22+HAV!B22+HIL!B22+HOU!B22+ISL!B22+KEN!B22+KIN!B22+LAM!B22+LEW!B22+MER!B22+RED!B22+RIC!B22+SOU!B22+SUT!B22+TOW!B22+WAL!B22+WAN!B22+NEW!B22+WES!B22</f>
        <v>1405</v>
      </c>
      <c r="C22" s="74">
        <f>BND!C22+BAR!C22+BEX!C22+BRE!C22+BRO!C22+CAM!C22+LON!C22+CRO!C22+EAL!C22+ENF!C22+GRE!C22+HAC!C22+HAM!C22+HAY!C22+HAR!C22+HAV!C22+HIL!C22+HOU!C22+ISL!C22+KEN!C22+KIN!C22+LAM!C22+LEW!C22+MER!C22+RED!C22+RIC!C22+SOU!C22+SUT!C22+TOW!C22+WAL!C22+WAN!C22+NEW!C22+WES!C22</f>
        <v>1356.8</v>
      </c>
      <c r="D22" s="74">
        <f>BND!D22+BAR!D22+BEX!D22+BRE!D22+BRO!D22+CAM!D22+LON!D22+CRO!D22+EAL!D22+ENF!D22+GRE!D22+HAC!D22+HAM!D22+HAY!D22+HAR!D22+HAV!D22+HIL!D22+HOU!D22+ISL!D22+KEN!D22+KIN!D22+LAM!D22+LEW!D22+MER!D22+RED!D22+RIC!D22+SOU!D22+SUT!D22+TOW!D22+WAL!D22+WAN!D22+NEW!D22+WES!D22</f>
        <v>1951.5</v>
      </c>
      <c r="E22" s="74">
        <f>BND!E22+BAR!E22+BEX!E22+BRE!E22+BRO!E22+CAM!E22+LON!E22+CRO!E22+EAL!E22+ENF!E22+GRE!E22+HAC!E22+HAM!E22+HAY!E22+HAR!E22+HAV!E22+HIL!E22+HOU!E22+ISL!E22+KEN!E22+KIN!E22+LAM!E22+LEW!E22+MER!E22+RED!E22+RIC!E22+SOU!E22+SUT!E22+TOW!E22+WAL!E22+WAN!E22+NEW!E22+WES!E22</f>
        <v>2933.8</v>
      </c>
      <c r="F22" s="74">
        <f>BND!F22+BAR!F22+BEX!F22+BRE!F22+BRO!F22+CAM!F22+LON!F22+CRO!F22+EAL!F22+ENF!F22+GRE!F22+HAC!F22+HAM!F22+HAY!F22+HAR!F22+HAV!F22+HIL!F22+HOU!F22+ISL!F22+KEN!F22+KIN!F22+LAM!F22+LEW!F22+MER!F22+RED!F22+RIC!F22+SOU!F22+SUT!F22+TOW!F22+WAL!F22+WAN!F22+NEW!F22+WES!F22</f>
        <v>2888.1</v>
      </c>
      <c r="G22" s="74">
        <f>BND!G22+BAR!G22+BEX!G22+BRE!G22+BRO!G22+CAM!G22+LON!G22+CRO!G22+EAL!G22+ENF!G22+GRE!G22+HAC!G22+HAM!G22+HAY!G22+HAR!G22+HAV!G22+HIL!G22+HOU!G22+ISL!G22+KEN!G22+KIN!G22+LAM!G22+LEW!G22+MER!G22+RED!G22+RIC!G22+SOU!G22+SUT!G22+TOW!G22+WAL!G22+WAN!G22+NEW!G22+WES!G22</f>
        <v>3129.6</v>
      </c>
      <c r="H22" s="74">
        <f>BND!H22+BAR!H22+BEX!H22+BRE!H22+BRO!H22+CAM!H22+LON!H22+CRO!H22+EAL!H22+ENF!H22+GRE!H22+HAC!H22+HAM!H22+HAY!H22+HAR!H22+HAV!H22+HIL!H22+HOU!H22+ISL!H22+KEN!H22+KIN!H22+LAM!H22+LEW!H22+MER!H22+RED!H22+RIC!H22+SOU!H22+SUT!H22+TOW!H22+WAL!H22+WAN!H22+NEW!H22+WES!H22</f>
        <v>0</v>
      </c>
      <c r="I22" s="74">
        <f>BND!I22+BAR!I22+BEX!I22+BRE!I22+BRO!I22+CAM!I22+LON!I22+CRO!I22+EAL!I22+ENF!I22+GRE!I22+HAC!I22+HAM!I22+HAY!I22+HAR!I22+HAV!I22+HIL!I22+HOU!I22+ISL!I22+KEN!I22+KIN!I22+LAM!I22+LEW!I22+MER!I22+RED!I22+RIC!I22+SOU!I22+SUT!I22+TOW!I22+WAL!I22+WAN!I22+NEW!I22+WES!I22</f>
        <v>0</v>
      </c>
      <c r="J22" s="74">
        <f>BND!J22+BAR!J22+BEX!J22+BRE!J22+BRO!J22+CAM!J22+LON!J22+CRO!J22+EAL!J22+ENF!J22+GRE!J22+HAC!J22+HAM!J22+HAY!J22+HAR!J22+HAV!J22+HIL!J22+HOU!J22+ISL!J22+KEN!J22+KIN!J22+LAM!J22+LEW!J22+MER!J22+RED!J22+RIC!J22+SOU!J22+SUT!J22+TOW!J22+WAL!J22+WAN!J22+NEW!J22+WES!J22</f>
        <v>0</v>
      </c>
      <c r="K22" s="74">
        <f>BND!K22+BAR!K22+BEX!K22+BRE!K22+BRO!K22+CAM!K22+LON!K22+CRO!K22+EAL!K22+ENF!K22+GRE!K22+HAC!K22+HAM!K22+HAY!K22+HAR!K22+HAV!K22+HIL!K22+HOU!K22+ISL!K22+KEN!K22+KIN!K22+LAM!K22+LEW!K22+MER!K22+RED!K22+RIC!K22+SOU!K22+SUT!K22+TOW!K22+WAL!K22+WAN!K22+NEW!K22+WES!K22</f>
        <v>0</v>
      </c>
      <c r="L22" s="74">
        <f>BND!L22+BAR!L22+BEX!L22+BRE!L22+BRO!L22+CAM!L22+LON!L22+CRO!L22+EAL!L22+ENF!L22+GRE!L22+HAC!L22+HAM!L22+HAY!L22+HAR!L22+HAV!L22+HIL!L22+HOU!L22+ISL!L22+KEN!L22+KIN!L22+LAM!L22+LEW!L22+MER!L22+RED!L22+RIC!L22+SOU!L22+SUT!L22+TOW!L22+WAL!L22+WAN!L22+NEW!L22+WES!L22</f>
        <v>0</v>
      </c>
      <c r="M22" s="74">
        <f>BND!M22+BAR!M22+BEX!M22+BRE!M22+BRO!M22+CAM!M22+LON!M22+CRO!M22+EAL!M22+ENF!M22+GRE!M22+HAC!M22+HAM!M22+HAY!M22+HAR!M22+HAV!M22+HIL!M22+HOU!M22+ISL!M22+KEN!M22+KIN!M22+LAM!M22+LEW!M22+MER!M22+RED!M22+RIC!M22+SOU!M22+SUT!M22+TOW!M22+WAL!M22+WAN!M22+NEW!M22+WES!M22</f>
        <v>0</v>
      </c>
      <c r="N22" s="74">
        <f>BND!N22+BAR!N22+BEX!N22+BRE!N22+BRO!N22+CAM!N22+LON!N22+CRO!N22+EAL!N22+ENF!N22+GRE!N22+HAC!N22+HAM!N22+HAY!N22+HAR!N22+HAV!N22+HIL!N22+HOU!N22+ISL!N22+KEN!N22+KIN!N22+LAM!N22+LEW!N22+MER!N22+RED!N22+RIC!N22+SOU!N22+SUT!N22+TOW!N22+WAL!N22+WAN!N22+NEW!N22+WES!N22</f>
        <v>13664.800000000001</v>
      </c>
      <c r="O22" s="54">
        <f>N22/$N$5</f>
        <v>2277.4666666666667</v>
      </c>
    </row>
    <row r="23" spans="1:15" x14ac:dyDescent="0.2">
      <c r="A23" s="49" t="s">
        <v>82</v>
      </c>
      <c r="B23" s="67">
        <f t="shared" ref="B23:O23" si="6">IF(B6=0,"",B21/B15)</f>
        <v>2.3994063324538257E-2</v>
      </c>
      <c r="C23" s="67">
        <f t="shared" si="6"/>
        <v>7.6089410702190108E-2</v>
      </c>
      <c r="D23" s="67">
        <f>IF(D6=0,"",D21/D15)</f>
        <v>5.307154648589793E-2</v>
      </c>
      <c r="E23" s="67">
        <f t="shared" si="6"/>
        <v>1.3715848199519284E-2</v>
      </c>
      <c r="F23" s="67">
        <f t="shared" si="6"/>
        <v>1.0489768781857133E-2</v>
      </c>
      <c r="G23" s="67">
        <f t="shared" si="6"/>
        <v>4.7142974595083452E-2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7">
        <f t="shared" si="6"/>
        <v>3.2964821362411779E-2</v>
      </c>
      <c r="O23" s="68">
        <f t="shared" si="6"/>
        <v>3.2964821362411779E-2</v>
      </c>
    </row>
    <row r="24" spans="1:15" x14ac:dyDescent="0.2">
      <c r="A24" s="152" t="s">
        <v>190</v>
      </c>
      <c r="B24" s="50">
        <f>BND!B24+BAR!B24+BEX!B24+BRE!B24+BRO!B24+CAM!B24+LON!B24+CRO!B24+EAL!B24+ENF!B24+GRE!B24+HAC!B24+HAM!B24+HAY!B24+HAR!B24+HAV!B24+HIL!B24+HOU!B24+ISL!B24+KEN!B24+KIN!B24+LAM!B24+LEW!B24+MER!B24+RED!B24+RIC!B24+SOU!B24+SUT!B24+TOW!B24+WAL!B24+WAN!B24+NEW!B24+WES!B24</f>
        <v>1419</v>
      </c>
      <c r="C24" s="50">
        <f>BND!C24+BAR!C24+BEX!C24+BRE!C24+BRO!C24+CAM!C24+LON!C24+CRO!C24+EAL!C24+ENF!C24+GRE!C24+HAC!C24+HAM!C24+HAY!C24+HAR!C24+HAV!C24+HIL!C24+HOU!C24+ISL!C24+KEN!C24+KIN!C24+LAM!C24+LEW!C24+MER!C24+RED!C24+RIC!C24+SOU!C24+SUT!C24+TOW!C24+WAL!C24+WAN!C24+NEW!C24+WES!C24</f>
        <v>4160</v>
      </c>
      <c r="D24" s="50">
        <f>BND!D24+BAR!D24+BEX!D24+BRE!D24+BRO!D24+CAM!D24+LON!D24+CRO!D24+EAL!D24+ENF!D24+GRE!D24+HAC!D24+HAM!D24+HAY!D24+HAR!D24+HAV!D24+HIL!D24+HOU!D24+ISL!D24+KEN!D24+KIN!D24+LAM!D24+LEW!D24+MER!D24+RED!D24+RIC!D24+SOU!D24+SUT!D24+TOW!D24+WAL!D24+WAN!D24+NEW!D24+WES!D24</f>
        <v>456.61161800420439</v>
      </c>
      <c r="E24" s="50">
        <f>BND!E24+BAR!E24+BEX!E24+BRE!E24+BRO!E24+CAM!E24+LON!E24+CRO!E24+EAL!E24+ENF!E24+GRE!E24+HAC!E24+HAM!E24+HAY!E24+HAR!E24+HAV!E24+HIL!E24+HOU!E24+ISL!E24+KEN!E24+KIN!E24+LAM!E24+LEW!E24+MER!E24+RED!E24+RIC!E24+SOU!E24+SUT!E24+TOW!E24+WAL!E24+WAN!E24+NEW!E24+WES!E24</f>
        <v>462.73807200281135</v>
      </c>
      <c r="F24" s="50">
        <f>BND!F24+BAR!F24+BEX!F24+BRE!F24+BRO!F24+CAM!F24+LON!F24+CRO!F24+EAL!F24+ENF!F24+GRE!F24+HAC!F24+HAM!F24+HAY!F24+HAR!F24+HAV!F24+HIL!F24+HOU!F24+ISL!F24+KEN!F24+KIN!F24+LAM!F24+LEW!F24+MER!F24+RED!F24+RIC!F24+SOU!F24+SUT!F24+TOW!F24+WAL!F24+WAN!F24+NEW!F24+WES!F24</f>
        <v>467.41647540210562</v>
      </c>
      <c r="G24" s="50">
        <f>BND!G24+BAR!G24+BEX!G24+BRE!G24+BRO!G24+CAM!G24+LON!G24+CRO!G24+EAL!G24+ENF!G24+GRE!G24+HAC!G24+HAM!G24+HAY!G24+HAR!G24+HAV!G24+HIL!G24+HOU!G24+ISL!G24+KEN!G24+KIN!G24+LAM!G24+LEW!G24+MER!G24+RED!G24+RIC!G24+SOU!G24+SUT!G24+TOW!G24+WAL!G24+WAN!G24+NEW!G24+WES!G24</f>
        <v>467.42795052651434</v>
      </c>
      <c r="H24" s="50">
        <f>BND!H24+BAR!H24+BEX!H24+BRE!H24+BRO!H24+CAM!H24+LON!H24+CRO!H24+EAL!H24+ENF!H24+GRE!H24+HAC!H24+HAM!H24+HAY!H24+HAR!H24+HAV!H24+HIL!H24+HOU!H24+ISL!H24+KEN!H24+KIN!H24+LAM!H24+LEW!H24+MER!H24+RED!H24+RIC!H24+SOU!H24+SUT!H24+TOW!H24+WAL!H24+WAN!H24+NEW!H24+WES!H24</f>
        <v>0</v>
      </c>
      <c r="I24" s="50">
        <f>BND!I24+BAR!I24+BEX!I24+BRE!I24+BRO!I24+CAM!I24+LON!I24+CRO!I24+EAL!I24+ENF!I24+GRE!I24+HAC!I24+HAM!I24+HAY!I24+HAR!I24+HAV!I24+HIL!I24+HOU!I24+ISL!I24+KEN!I24+KIN!I24+LAM!I24+LEW!I24+MER!I24+RED!I24+RIC!I24+SOU!I24+SUT!I24+TOW!I24+WAL!I24+WAN!I24+NEW!I24+WES!I24</f>
        <v>0</v>
      </c>
      <c r="J24" s="50">
        <f>BND!J24+BAR!J24+BEX!J24+BRE!J24+BRO!J24+CAM!J24+LON!J24+CRO!J24+EAL!J24+ENF!J24+GRE!J24+HAC!J24+HAM!J24+HAY!J24+HAR!J24+HAV!J24+HIL!J24+HOU!J24+ISL!J24+KEN!J24+KIN!J24+LAM!J24+LEW!J24+MER!J24+RED!J24+RIC!J24+SOU!J24+SUT!J24+TOW!J24+WAL!J24+WAN!J24+NEW!J24+WES!J24</f>
        <v>0</v>
      </c>
      <c r="K24" s="50">
        <f>BND!K24+BAR!K24+BEX!K24+BRE!K24+BRO!K24+CAM!K24+LON!K24+CRO!K24+EAL!K24+ENF!K24+GRE!K24+HAC!K24+HAM!K24+HAY!K24+HAR!K24+HAV!K24+HIL!K24+HOU!K24+ISL!K24+KEN!K24+KIN!K24+LAM!K24+LEW!K24+MER!K24+RED!K24+RIC!K24+SOU!K24+SUT!K24+TOW!K24+WAL!K24+WAN!K24+NEW!K24+WES!K24</f>
        <v>0</v>
      </c>
      <c r="L24" s="50">
        <f>BND!L24+BAR!L24+BEX!L24+BRE!L24+BRO!L24+CAM!L24+LON!L24+CRO!L24+EAL!L24+ENF!L24+GRE!L24+HAC!L24+HAM!L24+HAY!L24+HAR!L24+HAV!L24+HIL!L24+HOU!L24+ISL!L24+KEN!L24+KIN!L24+LAM!L24+LEW!L24+MER!L24+RED!L24+RIC!L24+SOU!L24+SUT!L24+TOW!L24+WAL!L24+WAN!L24+NEW!L24+WES!L24</f>
        <v>0</v>
      </c>
      <c r="M24" s="50">
        <f>BND!M24+BAR!M24+BEX!M24+BRE!M24+BRO!M24+CAM!M24+LON!M24+CRO!M24+EAL!M24+ENF!M24+GRE!M24+HAC!M24+HAM!M24+HAY!M24+HAR!M24+HAV!M24+HIL!M24+HOU!M24+ISL!M24+KEN!M24+KIN!M24+LAM!M24+LEW!M24+MER!M24+RED!M24+RIC!M24+SOU!M24+SUT!M24+TOW!M24+WAL!M24+WAN!M24+NEW!M24+WES!M24</f>
        <v>0</v>
      </c>
      <c r="N24" s="76"/>
      <c r="O24" s="77"/>
    </row>
    <row r="25" spans="1:15" s="75" customFormat="1" x14ac:dyDescent="0.2">
      <c r="A25" s="29" t="s">
        <v>191</v>
      </c>
      <c r="B25" s="74">
        <f>BND!B25+BAR!B25+BEX!B25+BRE!B25+BRO!B25+CAM!B25+LON!B25+CRO!B25+EAL!B25+ENF!B25+GRE!B25+HAC!B25+HAM!B25+HAY!B25+HAR!B25+HAV!B25+HIL!B25+HOU!B25+ISL!B25+KEN!B25+KIN!B25+LAM!B25+LEW!B25+MER!B25+RED!B25+RIC!B25+SOU!B25+SUT!B25+TOW!B25+WAL!B25+WAN!B25+NEW!B25+WES!B25</f>
        <v>354.19999999999993</v>
      </c>
      <c r="C25" s="74">
        <f>BND!C25+BAR!C25+BEX!C25+BRE!C25+BRO!C25+CAM!C25+LON!C25+CRO!C25+EAL!C25+ENF!C25+GRE!C25+HAC!C25+HAM!C25+HAY!C25+HAR!C25+HAV!C25+HIL!C25+HOU!C25+ISL!C25+KEN!C25+KIN!C25+LAM!C25+LEW!C25+MER!C25+RED!C25+RIC!C25+SOU!C25+SUT!C25+TOW!C25+WAL!C25+WAN!C25+NEW!C25+WES!C25</f>
        <v>1069</v>
      </c>
      <c r="D25" s="74">
        <f>BND!D25+BAR!D25+BEX!D25+BRE!D25+BRO!D25+CAM!D25+LON!D25+CRO!D25+EAL!D25+ENF!D25+GRE!D25+HAC!D25+HAM!D25+HAY!D25+HAR!D25+HAV!D25+HIL!D25+HOU!D25+ISL!D25+KEN!D25+KIN!D25+LAM!D25+LEW!D25+MER!D25+RED!D25+RIC!D25+SOU!D25+SUT!D25+TOW!D25+WAL!D25+WAN!D25+NEW!D25+WES!D25</f>
        <v>431.19999999999987</v>
      </c>
      <c r="E25" s="74">
        <f>BND!E25+BAR!E25+BEX!E25+BRE!E25+BRO!E25+CAM!E25+LON!E25+CRO!E25+EAL!E25+ENF!E25+GRE!E25+HAC!E25+HAM!E25+HAY!E25+HAR!E25+HAV!E25+HIL!E25+HOU!E25+ISL!E25+KEN!E25+KIN!E25+LAM!E25+LEW!E25+MER!E25+RED!E25+RIC!E25+SOU!E25+SUT!E25+TOW!E25+WAL!E25+WAN!E25+NEW!E25+WES!E25</f>
        <v>690.89999999999975</v>
      </c>
      <c r="F25" s="74">
        <f>BND!F25+BAR!F25+BEX!F25+BRE!F25+BRO!F25+CAM!F25+LON!F25+CRO!F25+EAL!F25+ENF!F25+GRE!F25+HAC!F25+HAM!F25+HAY!F25+HAR!F25+HAV!F25+HIL!F25+HOU!F25+ISL!F25+KEN!F25+KIN!F25+LAM!F25+LEW!F25+MER!F25+RED!F25+RIC!F25+SOU!F25+SUT!F25+TOW!F25+WAL!F25+WAN!F25+NEW!F25+WES!F25</f>
        <v>965.3</v>
      </c>
      <c r="G25" s="74">
        <f>BND!G25+BAR!G25+BEX!G25+BRE!G25+BRO!G25+CAM!G25+LON!G25+CRO!G25+EAL!G25+ENF!G25+GRE!G25+HAC!G25+HAM!G25+HAY!G25+HAR!G25+HAV!G25+HIL!G25+HOU!G25+ISL!G25+KEN!G25+KIN!G25+LAM!G25+LEW!G25+MER!G25+RED!G25+RIC!G25+SOU!G25+SUT!G25+TOW!G25+WAL!G25+WAN!G25+NEW!G25+WES!G25</f>
        <v>1064.7000000000003</v>
      </c>
      <c r="H25" s="74">
        <f>BND!H25+BAR!H25+BEX!H25+BRE!H25+BRO!H25+CAM!H25+LON!H25+CRO!H25+EAL!H25+ENF!H25+GRE!H25+HAC!H25+HAM!H25+HAY!H25+HAR!H25+HAV!H25+HIL!H25+HOU!H25+ISL!H25+KEN!H25+KIN!H25+LAM!H25+LEW!H25+MER!H25+RED!H25+RIC!H25+SOU!H25+SUT!H25+TOW!H25+WAL!H25+WAN!H25+NEW!H25+WES!H25</f>
        <v>0</v>
      </c>
      <c r="I25" s="74">
        <f>BND!I25+BAR!I25+BEX!I25+BRE!I25+BRO!I25+CAM!I25+LON!I25+CRO!I25+EAL!I25+ENF!I25+GRE!I25+HAC!I25+HAM!I25+HAY!I25+HAR!I25+HAV!I25+HIL!I25+HOU!I25+ISL!I25+KEN!I25+KIN!I25+LAM!I25+LEW!I25+MER!I25+RED!I25+RIC!I25+SOU!I25+SUT!I25+TOW!I25+WAL!I25+WAN!I25+NEW!I25+WES!I25</f>
        <v>0</v>
      </c>
      <c r="J25" s="74">
        <f>BND!J25+BAR!J25+BEX!J25+BRE!J25+BRO!J25+CAM!J25+LON!J25+CRO!J25+EAL!J25+ENF!J25+GRE!J25+HAC!J25+HAM!J25+HAY!J25+HAR!J25+HAV!J25+HIL!J25+HOU!J25+ISL!J25+KEN!J25+KIN!J25+LAM!J25+LEW!J25+MER!J25+RED!J25+RIC!J25+SOU!J25+SUT!J25+TOW!J25+WAL!J25+WAN!J25+NEW!J25+WES!J25</f>
        <v>0</v>
      </c>
      <c r="K25" s="74">
        <f>BND!K25+BAR!K25+BEX!K25+BRE!K25+BRO!K25+CAM!K25+LON!K25+CRO!K25+EAL!K25+ENF!K25+GRE!K25+HAC!K25+HAM!K25+HAY!K25+HAR!K25+HAV!K25+HIL!K25+HOU!K25+ISL!K25+KEN!K25+KIN!K25+LAM!K25+LEW!K25+MER!K25+RED!K25+RIC!K25+SOU!K25+SUT!K25+TOW!K25+WAL!K25+WAN!K25+NEW!K25+WES!K25</f>
        <v>0</v>
      </c>
      <c r="L25" s="74">
        <f>BND!L25+BAR!L25+BEX!L25+BRE!L25+BRO!L25+CAM!L25+LON!L25+CRO!L25+EAL!L25+ENF!L25+GRE!L25+HAC!L25+HAM!L25+HAY!L25+HAR!L25+HAV!L25+HIL!L25+HOU!L25+ISL!L25+KEN!L25+KIN!L25+LAM!L25+LEW!L25+MER!L25+RED!L25+RIC!L25+SOU!L25+SUT!L25+TOW!L25+WAL!L25+WAN!L25+NEW!L25+WES!L25</f>
        <v>0</v>
      </c>
      <c r="M25" s="74">
        <f>BND!M25+BAR!M25+BEX!M25+BRE!M25+BRO!M25+CAM!M25+LON!M25+CRO!M25+EAL!M25+ENF!M25+GRE!M25+HAC!M25+HAM!M25+HAY!M25+HAR!M25+HAV!M25+HIL!M25+HOU!M25+ISL!M25+KEN!M25+KIN!M25+LAM!M25+LEW!M25+MER!M25+RED!M25+RIC!M25+SOU!M25+SUT!M25+TOW!M25+WAL!M25+WAN!M25+NEW!M25+WES!M25</f>
        <v>0</v>
      </c>
      <c r="N25" s="74"/>
      <c r="O25" s="54"/>
    </row>
    <row r="26" spans="1:15" x14ac:dyDescent="0.2">
      <c r="A26" s="15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BND!B28+BAR!B28+BEX!B28+BRE!B28+BRO!B28+CAM!B28+LON!B28+CRO!B28+EAL!B28+ENF!B28+GRE!B28+HAC!B28+HAM!B28+HAY!B28+HAR!B28+HAV!B28+HIL!B28+HOU!B28+ISL!B28+KEN!B28+KIN!B28+LAM!B28+LEW!B28+MER!B28+RED!B28+RIC!B28+SOU!B28+SUT!B28+TOW!B28+WAL!B28+WAN!B28+NEW!B28+WES!B28</f>
        <v>113016.99799999999</v>
      </c>
      <c r="C28" s="80">
        <f>BND!C28+BAR!C28+BEX!C28+BRE!C28+BRO!C28+CAM!C28+LON!C28+CRO!C28+EAL!C28+ENF!C28+GRE!C28+HAC!C28+HAM!C28+HAY!C28+HAR!C28+HAV!C28+HIL!C28+HOU!C28+ISL!C28+KEN!C28+KIN!C28+LAM!C28+LEW!C28+MER!C28+RED!C28+RIC!C28+SOU!C28+SUT!C28+TOW!C28+WAL!C28+WAN!C28+NEW!C28+WES!C28</f>
        <v>168571.56000000006</v>
      </c>
      <c r="D28" s="80">
        <f>BND!D28+BAR!D28+BEX!D28+BRE!D28+BRO!D28+CAM!D28+LON!D28+CRO!D28+EAL!D28+ENF!D28+GRE!D28+HAC!D28+HAM!D28+HAY!D28+HAR!D28+HAV!D28+HIL!D28+HOU!D28+ISL!D28+KEN!D28+KIN!D28+LAM!D28+LEW!D28+MER!D28+RED!D28+RIC!D28+SOU!D28+SUT!D28+TOW!D28+WAL!D28+WAN!D28+NEW!D28+WES!D28</f>
        <v>267565.91500000004</v>
      </c>
      <c r="E28" s="80">
        <f>BND!E28+BAR!E28+BEX!E28+BRE!E28+BRO!E28+CAM!E28+LON!E28+CRO!E28+EAL!E28+ENF!E28+GRE!E28+HAC!E28+HAM!E28+HAY!E28+HAR!E28+HAV!E28+HIL!E28+HOU!E28+ISL!E28+KEN!E28+KIN!E28+LAM!E28+LEW!E28+MER!E28+RED!E28+RIC!E28+SOU!E28+SUT!E28+TOW!E28+WAL!E28+WAN!E28+NEW!E28+WES!E28</f>
        <v>431050.28599999985</v>
      </c>
      <c r="F28" s="80">
        <f>BND!F28+BAR!F28+BEX!F28+BRE!F28+BRO!F28+CAM!F28+LON!F28+CRO!F28+EAL!F28+ENF!F28+GRE!F28+HAC!F28+HAM!F28+HAY!F28+HAR!F28+HAV!F28+HIL!F28+HOU!F28+ISL!F28+KEN!F28+KIN!F28+LAM!F28+LEW!F28+MER!F28+RED!F28+RIC!F28+SOU!F28+SUT!F28+TOW!F28+WAL!F28+WAN!F28+NEW!F28+WES!F28</f>
        <v>522043.40339999984</v>
      </c>
      <c r="G28" s="80">
        <f>BND!G28+BAR!G28+BEX!G28+BRE!G28+BRO!G28+CAM!G28+LON!G28+CRO!G28+EAL!G28+ENF!G28+GRE!G28+HAC!G28+HAM!G28+HAY!G28+HAR!G28+HAV!G28+HIL!G28+HOU!G28+ISL!G28+KEN!G28+KIN!G28+LAM!G28+LEW!G28+MER!G28+RED!G28+RIC!G28+SOU!G28+SUT!G28+TOW!G28+WAL!G28+WAN!G28+NEW!G28+WES!G28</f>
        <v>597470.9879999999</v>
      </c>
      <c r="H28" s="80">
        <f>BND!H28+BAR!H28+BEX!H28+BRE!H28+BRO!H28+CAM!H28+LON!H28+CRO!H28+EAL!H28+ENF!H28+GRE!H28+HAC!H28+HAM!H28+HAY!H28+HAR!H28+HAV!H28+HIL!H28+HOU!H28+ISL!H28+KEN!H28+KIN!H28+LAM!H28+LEW!H28+MER!H28+RED!H28+RIC!H28+SOU!H28+SUT!H28+TOW!H28+WAL!H28+WAN!H28+NEW!H28+WES!H28</f>
        <v>0</v>
      </c>
      <c r="I28" s="80">
        <f>BND!I28+BAR!I28+BEX!I28+BRE!I28+BRO!I28+CAM!I28+LON!I28+CRO!I28+EAL!I28+ENF!I28+GRE!I28+HAC!I28+HAM!I28+HAY!I28+HAR!I28+HAV!I28+HIL!I28+HOU!I28+ISL!I28+KEN!I28+KIN!I28+LAM!I28+LEW!I28+MER!I28+RED!I28+RIC!I28+SOU!I28+SUT!I28+TOW!I28+WAL!I28+WAN!I28+NEW!I28+WES!I28</f>
        <v>0</v>
      </c>
      <c r="J28" s="80">
        <f>BND!J28+BAR!J28+BEX!J28+BRE!J28+BRO!J28+CAM!J28+LON!J28+CRO!J28+EAL!J28+ENF!J28+GRE!J28+HAC!J28+HAM!J28+HAY!J28+HAR!J28+HAV!J28+HIL!J28+HOU!J28+ISL!J28+KEN!J28+KIN!J28+LAM!J28+LEW!J28+MER!J28+RED!J28+RIC!J28+SOU!J28+SUT!J28+TOW!J28+WAL!J28+WAN!J28+NEW!J28+WES!J28</f>
        <v>0</v>
      </c>
      <c r="K28" s="80">
        <f>BND!K28+BAR!K28+BEX!K28+BRE!K28+BRO!K28+CAM!K28+LON!K28+CRO!K28+EAL!K28+ENF!K28+GRE!K28+HAC!K28+HAM!K28+HAY!K28+HAR!K28+HAV!K28+HIL!K28+HOU!K28+ISL!K28+KEN!K28+KIN!K28+LAM!K28+LEW!K28+MER!K28+RED!K28+RIC!K28+SOU!K28+SUT!K28+TOW!K28+WAL!K28+WAN!K28+NEW!K28+WES!K28</f>
        <v>0</v>
      </c>
      <c r="L28" s="80">
        <f>BND!L28+BAR!L28+BEX!L28+BRE!L28+BRO!L28+CAM!L28+LON!L28+CRO!L28+EAL!L28+ENF!L28+GRE!L28+HAC!L28+HAM!L28+HAY!L28+HAR!L28+HAV!L28+HIL!L28+HOU!L28+ISL!L28+KEN!L28+KIN!L28+LAM!L28+LEW!L28+MER!L28+RED!L28+RIC!L28+SOU!L28+SUT!L28+TOW!L28+WAL!L28+WAN!L28+NEW!L28+WES!L28</f>
        <v>0</v>
      </c>
      <c r="M28" s="80">
        <f>BND!M28+BAR!M28+BEX!M28+BRE!M28+BRO!M28+CAM!M28+LON!M28+CRO!M28+EAL!M28+ENF!M28+GRE!M28+HAC!M28+HAM!M28+HAY!M28+HAR!M28+HAV!M28+HIL!M28+HOU!M28+ISL!M28+KEN!M28+KIN!M28+LAM!M28+LEW!M28+MER!M28+RED!M28+RIC!M28+SOU!M28+SUT!M28+TOW!M28+WAL!M28+WAN!M28+NEW!M28+WES!M28</f>
        <v>0</v>
      </c>
      <c r="N28" s="80">
        <f>BND!N28+BAR!N28+BEX!N28+BRE!N28+BRO!N28+CAM!N28+LON!N28+CRO!N28+EAL!N28+ENF!N28+GRE!N28+HAC!N28+HAM!N28+HAY!N28+HAR!N28+HAV!N28+HIL!N28+HOU!N28+ISL!N28+KEN!N28+KIN!N28+LAM!N28+LEW!N28+MER!N28+RED!N28+RIC!N28+SOU!N28+SUT!N28+TOW!N28+WAL!N28+WAN!N28+NEW!N28+WES!N28</f>
        <v>2099719.1504000002</v>
      </c>
      <c r="O28" s="54">
        <f t="shared" ref="O28:O34" si="7">N28/$N$5</f>
        <v>349953.19173333334</v>
      </c>
    </row>
    <row r="29" spans="1:15" s="75" customFormat="1" x14ac:dyDescent="0.2">
      <c r="A29" s="29" t="s">
        <v>85</v>
      </c>
      <c r="B29" s="80">
        <f>BND!B29+BAR!B29+BEX!B29+BRE!B29+BRO!B29+CAM!B29+LON!B29+CRO!B29+EAL!B29+ENF!B29+GRE!B29+HAC!B29+HAM!B29+HAY!B29+HAR!B29+HAV!B29+HIL!B29+HOU!B29+ISL!B29+KEN!B29+KIN!B29+LAM!B29+LEW!B29+MER!B29+RED!B29+RIC!B29+SOU!B29+SUT!B29+TOW!B29+WAL!B29+WAN!B29+NEW!B29+WES!B29</f>
        <v>5531.3999999999987</v>
      </c>
      <c r="C29" s="80">
        <f>BND!C29+BAR!C29+BEX!C29+BRE!C29+BRO!C29+CAM!C29+LON!C29+CRO!C29+EAL!C29+ENF!C29+GRE!C29+HAC!C29+HAM!C29+HAY!C29+HAR!C29+HAV!C29+HIL!C29+HOU!C29+ISL!C29+KEN!C29+KIN!C29+LAM!C29+LEW!C29+MER!C29+RED!C29+RIC!C29+SOU!C29+SUT!C29+TOW!C29+WAL!C29+WAN!C29+NEW!C29+WES!C29</f>
        <v>7845.5999999999985</v>
      </c>
      <c r="D29" s="80">
        <f>BND!D29+BAR!D29+BEX!D29+BRE!D29+BRO!D29+CAM!D29+LON!D29+CRO!D29+EAL!D29+ENF!D29+GRE!D29+HAC!D29+HAM!D29+HAY!D29+HAR!D29+HAV!D29+HIL!D29+HOU!D29+ISL!D29+KEN!D29+KIN!D29+LAM!D29+LEW!D29+MER!D29+RED!D29+RIC!D29+SOU!D29+SUT!D29+TOW!D29+WAL!D29+WAN!D29+NEW!D29+WES!D29</f>
        <v>12283.600000000004</v>
      </c>
      <c r="E29" s="80">
        <f>BND!E29+BAR!E29+BEX!E29+BRE!E29+BRO!E29+CAM!E29+LON!E29+CRO!E29+EAL!E29+ENF!E29+GRE!E29+HAC!E29+HAM!E29+HAY!E29+HAR!E29+HAV!E29+HIL!E29+HOU!E29+ISL!E29+KEN!E29+KIN!E29+LAM!E29+LEW!E29+MER!E29+RED!E29+RIC!E29+SOU!E29+SUT!E29+TOW!E29+WAL!E29+WAN!E29+NEW!E29+WES!E29</f>
        <v>19989.199999999997</v>
      </c>
      <c r="F29" s="80">
        <f>BND!F29+BAR!F29+BEX!F29+BRE!F29+BRO!F29+CAM!F29+LON!F29+CRO!F29+EAL!F29+ENF!F29+GRE!F29+HAC!F29+HAM!F29+HAY!F29+HAR!F29+HAV!F29+HIL!F29+HOU!F29+ISL!F29+KEN!F29+KIN!F29+LAM!F29+LEW!F29+MER!F29+RED!F29+RIC!F29+SOU!F29+SUT!F29+TOW!F29+WAL!F29+WAN!F29+NEW!F29+WES!F29</f>
        <v>23888.9</v>
      </c>
      <c r="G29" s="80">
        <f>BND!G29+BAR!G29+BEX!G29+BRE!G29+BRO!G29+CAM!G29+LON!G29+CRO!G29+EAL!G29+ENF!G29+GRE!G29+HAC!G29+HAM!G29+HAY!G29+HAR!G29+HAV!G29+HIL!G29+HOU!G29+ISL!G29+KEN!G29+KIN!G29+LAM!G29+LEW!G29+MER!G29+RED!G29+RIC!G29+SOU!G29+SUT!G29+TOW!G29+WAL!G29+WAN!G29+NEW!G29+WES!G29</f>
        <v>26510.399999999998</v>
      </c>
      <c r="H29" s="80">
        <f>BND!H29+BAR!H29+BEX!H29+BRE!H29+BRO!H29+CAM!H29+LON!H29+CRO!H29+EAL!H29+ENF!H29+GRE!H29+HAC!H29+HAM!H29+HAY!H29+HAR!H29+HAV!H29+HIL!H29+HOU!H29+ISL!H29+KEN!H29+KIN!H29+LAM!H29+LEW!H29+MER!H29+RED!H29+RIC!H29+SOU!H29+SUT!H29+TOW!H29+WAL!H29+WAN!H29+NEW!H29+WES!H29</f>
        <v>0</v>
      </c>
      <c r="I29" s="80">
        <f>BND!I29+BAR!I29+BEX!I29+BRE!I29+BRO!I29+CAM!I29+LON!I29+CRO!I29+EAL!I29+ENF!I29+GRE!I29+HAC!I29+HAM!I29+HAY!I29+HAR!I29+HAV!I29+HIL!I29+HOU!I29+ISL!I29+KEN!I29+KIN!I29+LAM!I29+LEW!I29+MER!I29+RED!I29+RIC!I29+SOU!I29+SUT!I29+TOW!I29+WAL!I29+WAN!I29+NEW!I29+WES!I29</f>
        <v>0</v>
      </c>
      <c r="J29" s="80">
        <f>BND!J29+BAR!J29+BEX!J29+BRE!J29+BRO!J29+CAM!J29+LON!J29+CRO!J29+EAL!J29+ENF!J29+GRE!J29+HAC!J29+HAM!J29+HAY!J29+HAR!J29+HAV!J29+HIL!J29+HOU!J29+ISL!J29+KEN!J29+KIN!J29+LAM!J29+LEW!J29+MER!J29+RED!J29+RIC!J29+SOU!J29+SUT!J29+TOW!J29+WAL!J29+WAN!J29+NEW!J29+WES!J29</f>
        <v>0</v>
      </c>
      <c r="K29" s="80">
        <f>BND!K29+BAR!K29+BEX!K29+BRE!K29+BRO!K29+CAM!K29+LON!K29+CRO!K29+EAL!K29+ENF!K29+GRE!K29+HAC!K29+HAM!K29+HAY!K29+HAR!K29+HAV!K29+HIL!K29+HOU!K29+ISL!K29+KEN!K29+KIN!K29+LAM!K29+LEW!K29+MER!K29+RED!K29+RIC!K29+SOU!K29+SUT!K29+TOW!K29+WAL!K29+WAN!K29+NEW!K29+WES!K29</f>
        <v>0</v>
      </c>
      <c r="L29" s="80">
        <f>BND!L29+BAR!L29+BEX!L29+BRE!L29+BRO!L29+CAM!L29+LON!L29+CRO!L29+EAL!L29+ENF!L29+GRE!L29+HAC!L29+HAM!L29+HAY!L29+HAR!L29+HAV!L29+HIL!L29+HOU!L29+ISL!L29+KEN!L29+KIN!L29+LAM!L29+LEW!L29+MER!L29+RED!L29+RIC!L29+SOU!L29+SUT!L29+TOW!L29+WAL!L29+WAN!L29+NEW!L29+WES!L29</f>
        <v>0</v>
      </c>
      <c r="M29" s="80">
        <f>BND!M29+BAR!M29+BEX!M29+BRE!M29+BRO!M29+CAM!M29+LON!M29+CRO!M29+EAL!M29+ENF!M29+GRE!M29+HAC!M29+HAM!M29+HAY!M29+HAR!M29+HAV!M29+HIL!M29+HOU!M29+ISL!M29+KEN!M29+KIN!M29+LAM!M29+LEW!M29+MER!M29+RED!M29+RIC!M29+SOU!M29+SUT!M29+TOW!M29+WAL!M29+WAN!M29+NEW!M29+WES!M29</f>
        <v>0</v>
      </c>
      <c r="N29" s="80">
        <f>BND!N29+BAR!N29+BEX!N29+BRE!N29+BRO!N29+CAM!N29+LON!N29+CRO!N29+EAL!N29+ENF!N29+GRE!N29+HAC!N29+HAM!N29+HAY!N29+HAR!N29+HAV!N29+HIL!N29+HOU!N29+ISL!N29+KEN!N29+KIN!N29+LAM!N29+LEW!N29+MER!N29+RED!N29+RIC!N29+SOU!N29+SUT!N29+TOW!N29+WAL!N29+WAN!N29+NEW!N29+WES!N29</f>
        <v>96049.099999999991</v>
      </c>
      <c r="O29" s="81">
        <f t="shared" si="7"/>
        <v>16008.183333333332</v>
      </c>
    </row>
    <row r="30" spans="1:15" s="75" customFormat="1" x14ac:dyDescent="0.2">
      <c r="A30" s="29" t="s">
        <v>86</v>
      </c>
      <c r="B30" s="80">
        <f>BND!B30+BAR!B30+BEX!B30+BRE!B30+BRO!B30+CAM!B30+LON!B30+CRO!B30+EAL!B30+ENF!B30+GRE!B30+HAC!B30+HAM!B30+HAY!B30+HAR!B30+HAV!B30+HIL!B30+HOU!B30+ISL!B30+KEN!B30+KIN!B30+LAM!B30+LEW!B30+MER!B30+RED!B30+RIC!B30+SOU!B30+SUT!B30+TOW!B30+WAL!B30+WAN!B30+NEW!B30+WES!B30</f>
        <v>0</v>
      </c>
      <c r="C30" s="80">
        <f>BND!C30+BAR!C30+BEX!C30+BRE!C30+BRO!C30+CAM!C30+LON!C30+CRO!C30+EAL!C30+ENF!C30+GRE!C30+HAC!C30+HAM!C30+HAY!C30+HAR!C30+HAV!C30+HIL!C30+HOU!C30+ISL!C30+KEN!C30+KIN!C30+LAM!C30+LEW!C30+MER!C30+RED!C30+RIC!C30+SOU!C30+SUT!C30+TOW!C30+WAL!C30+WAN!C30+NEW!C30+WES!C30</f>
        <v>0</v>
      </c>
      <c r="D30" s="80">
        <f>BND!D30+BAR!D30+BEX!D30+BRE!D30+BRO!D30+CAM!D30+LON!D30+CRO!D30+EAL!D30+ENF!D30+GRE!D30+HAC!D30+HAM!D30+HAY!D30+HAR!D30+HAV!D30+HIL!D30+HOU!D30+ISL!D30+KEN!D30+KIN!D30+LAM!D30+LEW!D30+MER!D30+RED!D30+RIC!D30+SOU!D30+SUT!D30+TOW!D30+WAL!D30+WAN!D30+NEW!D30+WES!D30</f>
        <v>0</v>
      </c>
      <c r="E30" s="80">
        <f>BND!E30+BAR!E30+BEX!E30+BRE!E30+BRO!E30+CAM!E30+LON!E30+CRO!E30+EAL!E30+ENF!E30+GRE!E30+HAC!E30+HAM!E30+HAY!E30+HAR!E30+HAV!E30+HIL!E30+HOU!E30+ISL!E30+KEN!E30+KIN!E30+LAM!E30+LEW!E30+MER!E30+RED!E30+RIC!E30+SOU!E30+SUT!E30+TOW!E30+WAL!E30+WAN!E30+NEW!E30+WES!E30</f>
        <v>0</v>
      </c>
      <c r="F30" s="80">
        <f>BND!F30+BAR!F30+BEX!F30+BRE!F30+BRO!F30+CAM!F30+LON!F30+CRO!F30+EAL!F30+ENF!F30+GRE!F30+HAC!F30+HAM!F30+HAY!F30+HAR!F30+HAV!F30+HIL!F30+HOU!F30+ISL!F30+KEN!F30+KIN!F30+LAM!F30+LEW!F30+MER!F30+RED!F30+RIC!F30+SOU!F30+SUT!F30+TOW!F30+WAL!F30+WAN!F30+NEW!F30+WES!F30</f>
        <v>0</v>
      </c>
      <c r="G30" s="80">
        <f>BND!G30+BAR!G30+BEX!G30+BRE!G30+BRO!G30+CAM!G30+LON!G30+CRO!G30+EAL!G30+ENF!G30+GRE!G30+HAC!G30+HAM!G30+HAY!G30+HAR!G30+HAV!G30+HIL!G30+HOU!G30+ISL!G30+KEN!G30+KIN!G30+LAM!G30+LEW!G30+MER!G30+RED!G30+RIC!G30+SOU!G30+SUT!G30+TOW!G30+WAL!G30+WAN!G30+NEW!G30+WES!G30</f>
        <v>0</v>
      </c>
      <c r="H30" s="80">
        <f>BND!H30+BAR!H30+BEX!H30+BRE!H30+BRO!H30+CAM!H30+LON!H30+CRO!H30+EAL!H30+ENF!H30+GRE!H30+HAC!H30+HAM!H30+HAY!H30+HAR!H30+HAV!H30+HIL!H30+HOU!H30+ISL!H30+KEN!H30+KIN!H30+LAM!H30+LEW!H30+MER!H30+RED!H30+RIC!H30+SOU!H30+SUT!H30+TOW!H30+WAL!H30+WAN!H30+NEW!H30+WES!H30</f>
        <v>0</v>
      </c>
      <c r="I30" s="80">
        <f>BND!I30+BAR!I30+BEX!I30+BRE!I30+BRO!I30+CAM!I30+LON!I30+CRO!I30+EAL!I30+ENF!I30+GRE!I30+HAC!I30+HAM!I30+HAY!I30+HAR!I30+HAV!I30+HIL!I30+HOU!I30+ISL!I30+KEN!I30+KIN!I30+LAM!I30+LEW!I30+MER!I30+RED!I30+RIC!I30+SOU!I30+SUT!I30+TOW!I30+WAL!I30+WAN!I30+NEW!I30+WES!I30</f>
        <v>0</v>
      </c>
      <c r="J30" s="80">
        <f>BND!J30+BAR!J30+BEX!J30+BRE!J30+BRO!J30+CAM!J30+LON!J30+CRO!J30+EAL!J30+ENF!J30+GRE!J30+HAC!J30+HAM!J30+HAY!J30+HAR!J30+HAV!J30+HIL!J30+HOU!J30+ISL!J30+KEN!J30+KIN!J30+LAM!J30+LEW!J30+MER!J30+RED!J30+RIC!J30+SOU!J30+SUT!J30+TOW!J30+WAL!J30+WAN!J30+NEW!J30+WES!J30</f>
        <v>0</v>
      </c>
      <c r="K30" s="80">
        <f>BND!K30+BAR!K30+BEX!K30+BRE!K30+BRO!K30+CAM!K30+LON!K30+CRO!K30+EAL!K30+ENF!K30+GRE!K30+HAC!K30+HAM!K30+HAY!K30+HAR!K30+HAV!K30+HIL!K30+HOU!K30+ISL!K30+KEN!K30+KIN!K30+LAM!K30+LEW!K30+MER!K30+RED!K30+RIC!K30+SOU!K30+SUT!K30+TOW!K30+WAL!K30+WAN!K30+NEW!K30+WES!K30</f>
        <v>0</v>
      </c>
      <c r="L30" s="80">
        <f>BND!L30+BAR!L30+BEX!L30+BRE!L30+BRO!L30+CAM!L30+LON!L30+CRO!L30+EAL!L30+ENF!L30+GRE!L30+HAC!L30+HAM!L30+HAY!L30+HAR!L30+HAV!L30+HIL!L30+HOU!L30+ISL!L30+KEN!L30+KIN!L30+LAM!L30+LEW!L30+MER!L30+RED!L30+RIC!L30+SOU!L30+SUT!L30+TOW!L30+WAL!L30+WAN!L30+NEW!L30+WES!L30</f>
        <v>0</v>
      </c>
      <c r="M30" s="80">
        <f>BND!M30+BAR!M30+BEX!M30+BRE!M30+BRO!M30+CAM!M30+LON!M30+CRO!M30+EAL!M30+ENF!M30+GRE!M30+HAC!M30+HAM!M30+HAY!M30+HAR!M30+HAV!M30+HIL!M30+HOU!M30+ISL!M30+KEN!M30+KIN!M30+LAM!M30+LEW!M30+MER!M30+RED!M30+RIC!M30+SOU!M30+SUT!M30+TOW!M30+WAL!M30+WAN!M30+NEW!M30+WES!M30</f>
        <v>0</v>
      </c>
      <c r="N30" s="80">
        <f>BND!N30+BAR!N30+BEX!N30+BRE!N30+BRO!N30+CAM!N30+LON!N30+CRO!N30+EAL!N30+ENF!N30+GRE!N30+HAC!N30+HAM!N30+HAY!N30+HAR!N30+HAV!N30+HIL!N30+HOU!N30+ISL!N30+KEN!N30+KIN!N30+LAM!N30+LEW!N30+MER!N30+RED!N30+RIC!N30+SOU!N30+SUT!N30+TOW!N30+WAL!N30+WAN!N30+NEW!N30+WES!N30</f>
        <v>0</v>
      </c>
      <c r="O30" s="81">
        <f t="shared" si="7"/>
        <v>0</v>
      </c>
    </row>
    <row r="31" spans="1:15" s="75" customFormat="1" x14ac:dyDescent="0.2">
      <c r="A31" s="29" t="s">
        <v>87</v>
      </c>
      <c r="B31" s="80">
        <f>BND!B31+BAR!B31+BEX!B31+BRE!B31+BRO!B31+CAM!B31+LON!B31+CRO!B31+EAL!B31+ENF!B31+GRE!B31+HAC!B31+HAM!B31+HAY!B31+HAR!B31+HAV!B31+HIL!B31+HOU!B31+ISL!B31+KEN!B31+KIN!B31+LAM!B31+LEW!B31+MER!B31+RED!B31+RIC!B31+SOU!B31+SUT!B31+TOW!B31+WAL!B31+WAN!B31+NEW!B31+WES!B31</f>
        <v>0</v>
      </c>
      <c r="C31" s="80">
        <f>BND!C31+BAR!C31+BEX!C31+BRE!C31+BRO!C31+CAM!C31+LON!C31+CRO!C31+EAL!C31+ENF!C31+GRE!C31+HAC!C31+HAM!C31+HAY!C31+HAR!C31+HAV!C31+HIL!C31+HOU!C31+ISL!C31+KEN!C31+KIN!C31+LAM!C31+LEW!C31+MER!C31+RED!C31+RIC!C31+SOU!C31+SUT!C31+TOW!C31+WAL!C31+WAN!C31+NEW!C31+WES!C31</f>
        <v>0</v>
      </c>
      <c r="D31" s="80">
        <f>BND!D31+BAR!D31+BEX!D31+BRE!D31+BRO!D31+CAM!D31+LON!D31+CRO!D31+EAL!D31+ENF!D31+GRE!D31+HAC!D31+HAM!D31+HAY!D31+HAR!D31+HAV!D31+HIL!D31+HOU!D31+ISL!D31+KEN!D31+KIN!D31+LAM!D31+LEW!D31+MER!D31+RED!D31+RIC!D31+SOU!D31+SUT!D31+TOW!D31+WAL!D31+WAN!D31+NEW!D31+WES!D31</f>
        <v>60</v>
      </c>
      <c r="E31" s="80">
        <f>BND!E31+BAR!E31+BEX!E31+BRE!E31+BRO!E31+CAM!E31+LON!E31+CRO!E31+EAL!E31+ENF!E31+GRE!E31+HAC!E31+HAM!E31+HAY!E31+HAR!E31+HAV!E31+HIL!E31+HOU!E31+ISL!E31+KEN!E31+KIN!E31+LAM!E31+LEW!E31+MER!E31+RED!E31+RIC!E31+SOU!E31+SUT!E31+TOW!E31+WAL!E31+WAN!E31+NEW!E31+WES!E31</f>
        <v>0</v>
      </c>
      <c r="F31" s="80">
        <f>BND!F31+BAR!F31+BEX!F31+BRE!F31+BRO!F31+CAM!F31+LON!F31+CRO!F31+EAL!F31+ENF!F31+GRE!F31+HAC!F31+HAM!F31+HAY!F31+HAR!F31+HAV!F31+HIL!F31+HOU!F31+ISL!F31+KEN!F31+KIN!F31+LAM!F31+LEW!F31+MER!F31+RED!F31+RIC!F31+SOU!F31+SUT!F31+TOW!F31+WAL!F31+WAN!F31+NEW!F31+WES!F31</f>
        <v>0</v>
      </c>
      <c r="G31" s="80">
        <f>BND!G31+BAR!G31+BEX!G31+BRE!G31+BRO!G31+CAM!G31+LON!G31+CRO!G31+EAL!G31+ENF!G31+GRE!G31+HAC!G31+HAM!G31+HAY!G31+HAR!G31+HAV!G31+HIL!G31+HOU!G31+ISL!G31+KEN!G31+KIN!G31+LAM!G31+LEW!G31+MER!G31+RED!G31+RIC!G31+SOU!G31+SUT!G31+TOW!G31+WAL!G31+WAN!G31+NEW!G31+WES!G31</f>
        <v>120</v>
      </c>
      <c r="H31" s="80">
        <f>BND!H31+BAR!H31+BEX!H31+BRE!H31+BRO!H31+CAM!H31+LON!H31+CRO!H31+EAL!H31+ENF!H31+GRE!H31+HAC!H31+HAM!H31+HAY!H31+HAR!H31+HAV!H31+HIL!H31+HOU!H31+ISL!H31+KEN!H31+KIN!H31+LAM!H31+LEW!H31+MER!H31+RED!H31+RIC!H31+SOU!H31+SUT!H31+TOW!H31+WAL!H31+WAN!H31+NEW!H31+WES!H31</f>
        <v>0</v>
      </c>
      <c r="I31" s="80">
        <f>BND!I31+BAR!I31+BEX!I31+BRE!I31+BRO!I31+CAM!I31+LON!I31+CRO!I31+EAL!I31+ENF!I31+GRE!I31+HAC!I31+HAM!I31+HAY!I31+HAR!I31+HAV!I31+HIL!I31+HOU!I31+ISL!I31+KEN!I31+KIN!I31+LAM!I31+LEW!I31+MER!I31+RED!I31+RIC!I31+SOU!I31+SUT!I31+TOW!I31+WAL!I31+WAN!I31+NEW!I31+WES!I31</f>
        <v>0</v>
      </c>
      <c r="J31" s="80">
        <f>BND!J31+BAR!J31+BEX!J31+BRE!J31+BRO!J31+CAM!J31+LON!J31+CRO!J31+EAL!J31+ENF!J31+GRE!J31+HAC!J31+HAM!J31+HAY!J31+HAR!J31+HAV!J31+HIL!J31+HOU!J31+ISL!J31+KEN!J31+KIN!J31+LAM!J31+LEW!J31+MER!J31+RED!J31+RIC!J31+SOU!J31+SUT!J31+TOW!J31+WAL!J31+WAN!J31+NEW!J31+WES!J31</f>
        <v>0</v>
      </c>
      <c r="K31" s="80">
        <f>BND!K31+BAR!K31+BEX!K31+BRE!K31+BRO!K31+CAM!K31+LON!K31+CRO!K31+EAL!K31+ENF!K31+GRE!K31+HAC!K31+HAM!K31+HAY!K31+HAR!K31+HAV!K31+HIL!K31+HOU!K31+ISL!K31+KEN!K31+KIN!K31+LAM!K31+LEW!K31+MER!K31+RED!K31+RIC!K31+SOU!K31+SUT!K31+TOW!K31+WAL!K31+WAN!K31+NEW!K31+WES!K31</f>
        <v>0</v>
      </c>
      <c r="L31" s="80">
        <f>BND!L31+BAR!L31+BEX!L31+BRE!L31+BRO!L31+CAM!L31+LON!L31+CRO!L31+EAL!L31+ENF!L31+GRE!L31+HAC!L31+HAM!L31+HAY!L31+HAR!L31+HAV!L31+HIL!L31+HOU!L31+ISL!L31+KEN!L31+KIN!L31+LAM!L31+LEW!L31+MER!L31+RED!L31+RIC!L31+SOU!L31+SUT!L31+TOW!L31+WAL!L31+WAN!L31+NEW!L31+WES!L31</f>
        <v>0</v>
      </c>
      <c r="M31" s="80">
        <f>BND!M31+BAR!M31+BEX!M31+BRE!M31+BRO!M31+CAM!M31+LON!M31+CRO!M31+EAL!M31+ENF!M31+GRE!M31+HAC!M31+HAM!M31+HAY!M31+HAR!M31+HAV!M31+HIL!M31+HOU!M31+ISL!M31+KEN!M31+KIN!M31+LAM!M31+LEW!M31+MER!M31+RED!M31+RIC!M31+SOU!M31+SUT!M31+TOW!M31+WAL!M31+WAN!M31+NEW!M31+WES!M31</f>
        <v>0</v>
      </c>
      <c r="N31" s="80">
        <f>BND!N31+BAR!N31+BEX!N31+BRE!N31+BRO!N31+CAM!N31+LON!N31+CRO!N31+EAL!N31+ENF!N31+GRE!N31+HAC!N31+HAM!N31+HAY!N31+HAR!N31+HAV!N31+HIL!N31+HOU!N31+ISL!N31+KEN!N31+KIN!N31+LAM!N31+LEW!N31+MER!N31+RED!N31+RIC!N31+SOU!N31+SUT!N31+TOW!N31+WAL!N31+WAN!N31+NEW!N31+WES!N31</f>
        <v>180</v>
      </c>
      <c r="O31" s="81">
        <f t="shared" si="7"/>
        <v>30</v>
      </c>
    </row>
    <row r="32" spans="1:15" s="75" customFormat="1" x14ac:dyDescent="0.2">
      <c r="A32" s="29" t="s">
        <v>88</v>
      </c>
      <c r="B32" s="82">
        <f>BND!B32+BAR!B32+BEX!B32+BRE!B32+BRO!B32+CAM!B32+LON!B32+CRO!B32+EAL!B32+ENF!B32+GRE!B32+HAC!B32+HAM!B32+HAY!B32+HAR!B32+HAV!B32+HIL!B32+HOU!B32+ISL!B32+KEN!B32+KIN!B32+LAM!B32+LEW!B32+MER!B32+RED!B32+RIC!B32+SOU!B32+SUT!B32+TOW!B32+WAL!B32+WAN!B32+NEW!B32+WES!B32</f>
        <v>0</v>
      </c>
      <c r="C32" s="82">
        <f>BND!C32+BAR!C32+BEX!C32+BRE!C32+BRO!C32+CAM!C32+LON!C32+CRO!C32+EAL!C32+ENF!C32+GRE!C32+HAC!C32+HAM!C32+HAY!C32+HAR!C32+HAV!C32+HIL!C32+HOU!C32+ISL!C32+KEN!C32+KIN!C32+LAM!C32+LEW!C32+MER!C32+RED!C32+RIC!C32+SOU!C32+SUT!C32+TOW!C32+WAL!C32+WAN!C32+NEW!C32+WES!C32</f>
        <v>0</v>
      </c>
      <c r="D32" s="82">
        <f>BND!D32+BAR!D32+BEX!D32+BRE!D32+BRO!D32+CAM!D32+LON!D32+CRO!D32+EAL!D32+ENF!D32+GRE!D32+HAC!D32+HAM!D32+HAY!D32+HAR!D32+HAV!D32+HIL!D32+HOU!D32+ISL!D32+KEN!D32+KIN!D32+LAM!D32+LEW!D32+MER!D32+RED!D32+RIC!D32+SOU!D32+SUT!D32+TOW!D32+WAL!D32+WAN!D32+NEW!D32+WES!D32</f>
        <v>0</v>
      </c>
      <c r="E32" s="82">
        <f>BND!E32+BAR!E32+BEX!E32+BRE!E32+BRO!E32+CAM!E32+LON!E32+CRO!E32+EAL!E32+ENF!E32+GRE!E32+HAC!E32+HAM!E32+HAY!E32+HAR!E32+HAV!E32+HIL!E32+HOU!E32+ISL!E32+KEN!E32+KIN!E32+LAM!E32+LEW!E32+MER!E32+RED!E32+RIC!E32+SOU!E32+SUT!E32+TOW!E32+WAL!E32+WAN!E32+NEW!E32+WES!E32</f>
        <v>0</v>
      </c>
      <c r="F32" s="82">
        <f>BND!F32+BAR!F32+BEX!F32+BRE!F32+BRO!F32+CAM!F32+LON!F32+CRO!F32+EAL!F32+ENF!F32+GRE!F32+HAC!F32+HAM!F32+HAY!F32+HAR!F32+HAV!F32+HIL!F32+HOU!F32+ISL!F32+KEN!F32+KIN!F32+LAM!F32+LEW!F32+MER!F32+RED!F32+RIC!F32+SOU!F32+SUT!F32+TOW!F32+WAL!F32+WAN!F32+NEW!F32+WES!F32</f>
        <v>0</v>
      </c>
      <c r="G32" s="82">
        <f>BND!G32+BAR!G32+BEX!G32+BRE!G32+BRO!G32+CAM!G32+LON!G32+CRO!G32+EAL!G32+ENF!G32+GRE!G32+HAC!G32+HAM!G32+HAY!G32+HAR!G32+HAV!G32+HIL!G32+HOU!G32+ISL!G32+KEN!G32+KIN!G32+LAM!G32+LEW!G32+MER!G32+RED!G32+RIC!G32+SOU!G32+SUT!G32+TOW!G32+WAL!G32+WAN!G32+NEW!G32+WES!G32</f>
        <v>0</v>
      </c>
      <c r="H32" s="82">
        <f>BND!H32+BAR!H32+BEX!H32+BRE!H32+BRO!H32+CAM!H32+LON!H32+CRO!H32+EAL!H32+ENF!H32+GRE!H32+HAC!H32+HAM!H32+HAY!H32+HAR!H32+HAV!H32+HIL!H32+HOU!H32+ISL!H32+KEN!H32+KIN!H32+LAM!H32+LEW!H32+MER!H32+RED!H32+RIC!H32+SOU!H32+SUT!H32+TOW!H32+WAL!H32+WAN!H32+NEW!H32+WES!H32</f>
        <v>0</v>
      </c>
      <c r="I32" s="82">
        <f>BND!I32+BAR!I32+BEX!I32+BRE!I32+BRO!I32+CAM!I32+LON!I32+CRO!I32+EAL!I32+ENF!I32+GRE!I32+HAC!I32+HAM!I32+HAY!I32+HAR!I32+HAV!I32+HIL!I32+HOU!I32+ISL!I32+KEN!I32+KIN!I32+LAM!I32+LEW!I32+MER!I32+RED!I32+RIC!I32+SOU!I32+SUT!I32+TOW!I32+WAL!I32+WAN!I32+NEW!I32+WES!I32</f>
        <v>0</v>
      </c>
      <c r="J32" s="82">
        <f>BND!J32+BAR!J32+BEX!J32+BRE!J32+BRO!J32+CAM!J32+LON!J32+CRO!J32+EAL!J32+ENF!J32+GRE!J32+HAC!J32+HAM!J32+HAY!J32+HAR!J32+HAV!J32+HIL!J32+HOU!J32+ISL!J32+KEN!J32+KIN!J32+LAM!J32+LEW!J32+MER!J32+RED!J32+RIC!J32+SOU!J32+SUT!J32+TOW!J32+WAL!J32+WAN!J32+NEW!J32+WES!J32</f>
        <v>0</v>
      </c>
      <c r="K32" s="82">
        <f>BND!K32+BAR!K32+BEX!K32+BRE!K32+BRO!K32+CAM!K32+LON!K32+CRO!K32+EAL!K32+ENF!K32+GRE!K32+HAC!K32+HAM!K32+HAY!K32+HAR!K32+HAV!K32+HIL!K32+HOU!K32+ISL!K32+KEN!K32+KIN!K32+LAM!K32+LEW!K32+MER!K32+RED!K32+RIC!K32+SOU!K32+SUT!K32+TOW!K32+WAL!K32+WAN!K32+NEW!K32+WES!K32</f>
        <v>0</v>
      </c>
      <c r="L32" s="82">
        <f>BND!L32+BAR!L32+BEX!L32+BRE!L32+BRO!L32+CAM!L32+LON!L32+CRO!L32+EAL!L32+ENF!L32+GRE!L32+HAC!L32+HAM!L32+HAY!L32+HAR!L32+HAV!L32+HIL!L32+HOU!L32+ISL!L32+KEN!L32+KIN!L32+LAM!L32+LEW!L32+MER!L32+RED!L32+RIC!L32+SOU!L32+SUT!L32+TOW!L32+WAL!L32+WAN!L32+NEW!L32+WES!L32</f>
        <v>0</v>
      </c>
      <c r="M32" s="82">
        <f>BND!M32+BAR!M32+BEX!M32+BRE!M32+BRO!M32+CAM!M32+LON!M32+CRO!M32+EAL!M32+ENF!M32+GRE!M32+HAC!M32+HAM!M32+HAY!M32+HAR!M32+HAV!M32+HIL!M32+HOU!M32+ISL!M32+KEN!M32+KIN!M32+LAM!M32+LEW!M32+MER!M32+RED!M32+RIC!M32+SOU!M32+SUT!M32+TOW!M32+WAL!M32+WAN!M32+NEW!M32+WES!M32</f>
        <v>0</v>
      </c>
      <c r="N32" s="82">
        <f>BND!N32+BAR!N32+BEX!N32+BRE!N32+BRO!N32+CAM!N32+LON!N32+CRO!N32+EAL!N32+ENF!N32+GRE!N32+HAC!N32+HAM!N32+HAY!N32+HAR!N32+HAV!N32+HIL!N32+HOU!N32+ISL!N32+KEN!N32+KIN!N32+LAM!N32+LEW!N32+MER!N32+RED!N32+RIC!N32+SOU!N32+SUT!N32+TOW!N32+WAL!N32+WAN!N32+NEW!N32+WES!N32</f>
        <v>0</v>
      </c>
      <c r="O32" s="81">
        <f t="shared" si="7"/>
        <v>0</v>
      </c>
    </row>
    <row r="33" spans="1:15" s="85" customFormat="1" x14ac:dyDescent="0.2">
      <c r="A33" s="83" t="s">
        <v>175</v>
      </c>
      <c r="B33" s="84">
        <f t="shared" ref="B33:N33" si="8">IF(B6=0,0,B34/B29)</f>
        <v>6.6521133890154391E-2</v>
      </c>
      <c r="C33" s="84">
        <f>IF(C6=0,0,C34/C29)</f>
        <v>5.0495182012847972E-2</v>
      </c>
      <c r="D33" s="84">
        <f>IF(D6=0,0,D34/D29)</f>
        <v>0</v>
      </c>
      <c r="E33" s="84">
        <f>IF(E6=0,0,E34/E29)</f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>IF(L6=0,0,L34/L29)</f>
        <v>0</v>
      </c>
      <c r="M33" s="84">
        <f t="shared" si="8"/>
        <v>0</v>
      </c>
      <c r="N33" s="84">
        <f t="shared" si="8"/>
        <v>7.9555144191876866E-3</v>
      </c>
      <c r="O33" s="84"/>
    </row>
    <row r="34" spans="1:15" s="89" customFormat="1" x14ac:dyDescent="0.2">
      <c r="A34" s="86" t="s">
        <v>166</v>
      </c>
      <c r="B34" s="87">
        <f>BND!B36+BAR!B36+BEX!B36+BRE!B36+BRO!B36+CAM!B36+LON!B36+CRO!B36+EAL!B36+ENF!B36+GRE!B36+HAC!B36+HAM!B36+HAY!B36+HAR!B36+HAV!B36+HIL!B36+HOU!B36+ISL!B36+KEN!B36+KIN!B36+LAM!B36+LEW!B36+MER!B36+RED!B36+RIC!B36+SOU!B36+SUT!B36+TOW!B36+WAL!B36+WAN!B36+NEW!B36+WES!B36</f>
        <v>367.95499999999993</v>
      </c>
      <c r="C34" s="87">
        <f>BND!C36+BAR!C36+BEX!C36+BRE!C36+BRO!C36+CAM!C36+LON!C36+CRO!C36+EAL!C36+ENF!C36+GRE!C36+HAC!C36+HAM!C36+HAY!C36+HAR!C36+HAV!C36+HIL!C36+HOU!C36+ISL!C36+KEN!C36+KIN!C36+LAM!C36+LEW!C36+MER!C36+RED!C36+RIC!C36+SOU!C36+SUT!C36+TOW!C36+WAL!C36+WAN!C36+NEW!C36+WES!C36</f>
        <v>396.16499999999996</v>
      </c>
      <c r="D34" s="87">
        <f>BND!D36+BAR!D36+BEX!D36+BRE!D36+BRO!D36+CAM!D36+LON!D36+CRO!D36+EAL!D36+ENF!D36+GRE!D36+HAC!D36+HAM!D36+HAY!D36+HAR!D36+HAV!D36+HIL!D36+HOU!D36+ISL!D36+KEN!D36+KIN!D36+LAM!D36+LEW!D36+MER!D36+RED!D36+RIC!D36+SOU!D36+SUT!D36+TOW!D36+WAL!D36+WAN!D36+NEW!D36+WES!D36</f>
        <v>0</v>
      </c>
      <c r="E34" s="87">
        <f>BND!E36+BAR!E36+BEX!E36+BRE!E36+BRO!E36+CAM!E36+LON!E36+CRO!E36+EAL!E36+ENF!E36+GRE!E36+HAC!E36+HAM!E36+HAY!E36+HAR!E36+HAV!E36+HIL!E36+HOU!E36+ISL!E36+KEN!E36+KIN!E36+LAM!E36+LEW!E36+MER!E36+RED!E36+RIC!E36+SOU!E36+SUT!E36+TOW!E36+WAL!E36+WAN!E36+NEW!E36+WES!E36</f>
        <v>0</v>
      </c>
      <c r="F34" s="87">
        <f>BND!F36+BAR!F36+BEX!F36+BRE!F36+BRO!F36+CAM!F36+LON!F36+CRO!F36+EAL!F36+ENF!F36+GRE!F36+HAC!F36+HAM!F36+HAY!F36+HAR!F36+HAV!F36+HIL!F36+HOU!F36+ISL!F36+KEN!F36+KIN!F36+LAM!F36+LEW!F36+MER!F36+RED!F36+RIC!F36+SOU!F36+SUT!F36+TOW!F36+WAL!F36+WAN!F36+NEW!F36+WES!F36</f>
        <v>0</v>
      </c>
      <c r="G34" s="87">
        <f>BND!G36+BAR!G36+BEX!G36+BRE!G36+BRO!G36+CAM!G36+LON!G36+CRO!G36+EAL!G36+ENF!G36+GRE!G36+HAC!G36+HAM!G36+HAY!G36+HAR!G36+HAV!G36+HIL!G36+HOU!G36+ISL!G36+KEN!G36+KIN!G36+LAM!G36+LEW!G36+MER!G36+RED!G36+RIC!G36+SOU!G36+SUT!G36+TOW!G36+WAL!G36+WAN!G36+NEW!G36+WES!G36</f>
        <v>0</v>
      </c>
      <c r="H34" s="87">
        <f>BND!H36+BAR!H36+BEX!H36+BRE!H36+BRO!H36+CAM!H36+LON!H36+CRO!H36+EAL!H36+ENF!H36+GRE!H36+HAC!H36+HAM!H36+HAY!H36+HAR!H36+HAV!H36+HIL!H36+HOU!H36+ISL!H36+KEN!H36+KIN!H36+LAM!H36+LEW!H36+MER!H36+RED!H36+RIC!H36+SOU!H36+SUT!H36+TOW!H36+WAL!H36+WAN!H36+NEW!H36+WES!H36</f>
        <v>0</v>
      </c>
      <c r="I34" s="87">
        <f>BND!I36+BAR!I36+BEX!I36+BRE!I36+BRO!I36+CAM!I36+LON!I36+CRO!I36+EAL!I36+ENF!I36+GRE!I36+HAC!I36+HAM!I36+HAY!I36+HAR!I36+HAV!I36+HIL!I36+HOU!I36+ISL!I36+KEN!I36+KIN!I36+LAM!I36+LEW!I36+MER!I36+RED!I36+RIC!I36+SOU!I36+SUT!I36+TOW!I36+WAL!I36+WAN!I36+NEW!I36+WES!I36</f>
        <v>0</v>
      </c>
      <c r="J34" s="87">
        <f>BND!J36+BAR!J36+BEX!J36+BRE!J36+BRO!J36+CAM!J36+LON!J36+CRO!J36+EAL!J36+ENF!J36+GRE!J36+HAC!J36+HAM!J36+HAY!J36+HAR!J36+HAV!J36+HIL!J36+HOU!J36+ISL!J36+KEN!J36+KIN!J36+LAM!J36+LEW!J36+MER!J36+RED!J36+RIC!J36+SOU!J36+SUT!J36+TOW!J36+WAL!J36+WAN!J36+NEW!J36+WES!J36</f>
        <v>0</v>
      </c>
      <c r="K34" s="87">
        <f>BND!K36+BAR!K36+BEX!K36+BRE!K36+BRO!K36+CAM!K36+LON!K36+CRO!K36+EAL!K36+ENF!K36+GRE!K36+HAC!K36+HAM!K36+HAY!K36+HAR!K36+HAV!K36+HIL!K36+HOU!K36+ISL!K36+KEN!K36+KIN!K36+LAM!K36+LEW!K36+MER!K36+RED!K36+RIC!K36+SOU!K36+SUT!K36+TOW!K36+WAL!K36+WAN!K36+NEW!K36+WES!K36</f>
        <v>0</v>
      </c>
      <c r="L34" s="87">
        <f>BND!L36+BAR!L36+BEX!L36+BRE!L36+BRO!L36+CAM!L36+LON!L36+CRO!L36+EAL!L36+ENF!L36+GRE!L36+HAC!L36+HAM!L36+HAY!L36+HAR!L36+HAV!L36+HIL!L36+HOU!L36+ISL!L36+KEN!L36+KIN!L36+LAM!L36+LEW!L36+MER!L36+RED!L36+RIC!L36+SOU!L36+SUT!L36+TOW!L36+WAL!L36+WAN!L36+NEW!L36+WES!L36</f>
        <v>0</v>
      </c>
      <c r="M34" s="87">
        <f>BND!M36+BAR!M36+BEX!M36+BRE!M36+BRO!M36+CAM!M36+LON!M36+CRO!M36+EAL!M36+ENF!M36+GRE!M36+HAC!M36+HAM!M36+HAY!M36+HAR!M36+HAV!M36+HIL!M36+HOU!M36+ISL!M36+KEN!M36+KIN!M36+LAM!M36+LEW!M36+MER!M36+RED!M36+RIC!M36+SOU!M36+SUT!M36+TOW!M36+WAL!M36+WAN!M36+NEW!M36+WES!M36</f>
        <v>0</v>
      </c>
      <c r="N34" s="87">
        <f>BND!N36+BAR!N36+BEX!N36+BRE!N36+BRO!N36+CAM!N36+LON!N36+CRO!N36+EAL!N36+ENF!N36+GRE!N36+HAC!N36+HAM!N36+HAY!N36+HAR!N36+HAV!N36+HIL!N36+HOU!N36+ISL!N36+KEN!N36+KIN!N36+LAM!N36+LEW!N36+MER!N36+RED!N36+RIC!N36+SOU!N36+SUT!N36+TOW!N36+WAL!N36+WAN!N36+NEW!N36+WES!N36</f>
        <v>764.11999999999989</v>
      </c>
      <c r="O34" s="88">
        <f t="shared" si="7"/>
        <v>127.35333333333331</v>
      </c>
    </row>
    <row r="35" spans="1:15" x14ac:dyDescent="0.2">
      <c r="A35" s="11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2"/>
    </row>
    <row r="36" spans="1:15" ht="12.75" customHeight="1" x14ac:dyDescent="0.2">
      <c r="A36" s="32" t="s">
        <v>89</v>
      </c>
      <c r="F36" s="75"/>
      <c r="K36" s="153"/>
      <c r="L36" s="75"/>
      <c r="N36" s="93"/>
      <c r="O36" s="93"/>
    </row>
    <row r="37" spans="1:15" s="95" customFormat="1" ht="12.75" customHeight="1" x14ac:dyDescent="0.2">
      <c r="A37" s="56" t="s">
        <v>90</v>
      </c>
      <c r="B37" s="80">
        <f>BND!B39+BAR!B39+BEX!B39+BRE!B39+BRO!B39+CAM!B39+LON!B39+CRO!B39+EAL!B39+ENF!B39+GRE!B39+HAC!B39+HAM!B39+HAY!B39+HAR!B39+HAV!B39+HIL!B39+HOU!B39+ISL!B39+KEN!B39+KIN!B39+LAM!B39+LEW!B39+MER!B39+RED!B39+RIC!B39+SOU!B39+SUT!B39+TOW!B39+WAL!B39+WAN!B39+NEW!B39+WES!B39</f>
        <v>157020.39800000004</v>
      </c>
      <c r="C37" s="80">
        <f>BND!C39+BAR!C39+BEX!C39+BRE!C39+BRO!C39+CAM!C39+LON!C39+CRO!C39+EAL!C39+ENF!C39+GRE!C39+HAC!C39+HAM!C39+HAY!C39+HAR!C39+HAV!C39+HIL!C39+HOU!C39+ISL!C39+KEN!C39+KIN!C39+LAM!C39+LEW!C39+MER!C39+RED!C39+RIC!C39+SOU!C39+SUT!C39+TOW!C39+WAL!C39+WAN!C39+NEW!C39+WES!C39</f>
        <v>235992.06000000003</v>
      </c>
      <c r="D37" s="80">
        <f>BND!D39+BAR!D39+BEX!D39+BRE!D39+BRO!D39+CAM!D39+LON!D39+CRO!D39+EAL!D39+ENF!D39+GRE!D39+HAC!D39+HAM!D39+HAY!D39+HAR!D39+HAV!D39+HIL!D39+HOU!D39+ISL!D39+KEN!D39+KIN!D39+LAM!D39+LEW!D39+MER!D39+RED!D39+RIC!D39+SOU!D39+SUT!D39+TOW!D39+WAL!D39+WAN!D39+NEW!D39+WES!D39</f>
        <v>373280.61500000005</v>
      </c>
      <c r="E37" s="80">
        <f>BND!E39+BAR!E39+BEX!E39+BRE!E39+BRO!E39+CAM!E39+LON!E39+CRO!E39+EAL!E39+ENF!E39+GRE!E39+HAC!E39+HAM!E39+HAY!E39+HAR!E39+HAV!E39+HIL!E39+HOU!E39+ISL!E39+KEN!E39+KIN!E39+LAM!E39+LEW!E39+MER!E39+RED!E39+RIC!E39+SOU!E39+SUT!E39+TOW!E39+WAL!E39+WAN!E39+NEW!E39+WES!E39</f>
        <v>600930.98600000003</v>
      </c>
      <c r="F37" s="80">
        <f>BND!F39+BAR!F39+BEX!F39+BRE!F39+BRO!F39+CAM!F39+LON!F39+CRO!F39+EAL!F39+ENF!F39+GRE!F39+HAC!F39+HAM!F39+HAY!F39+HAR!F39+HAV!F39+HIL!F39+HOU!F39+ISL!F39+KEN!F39+KIN!F39+LAM!F39+LEW!F39+MER!F39+RED!F39+RIC!F39+SOU!F39+SUT!F39+TOW!F39+WAL!F39+WAN!F39+NEW!F39+WES!F39</f>
        <v>726154.30339999986</v>
      </c>
      <c r="G37" s="80">
        <f>BND!G39+BAR!G39+BEX!G39+BRE!G39+BRO!G39+CAM!G39+LON!G39+CRO!G39+EAL!G39+ENF!G39+GRE!G39+HAC!G39+HAM!G39+HAY!G39+HAR!G39+HAV!G39+HIL!G39+HOU!G39+ISL!G39+KEN!G39+KIN!G39+LAM!G39+LEW!G39+MER!G39+RED!G39+RIC!G39+SOU!G39+SUT!G39+TOW!G39+WAL!G39+WAN!G39+NEW!G39+WES!G39</f>
        <v>825803.00800000003</v>
      </c>
      <c r="H37" s="80">
        <f>BND!H39+BAR!H39+BEX!H39+BRE!H39+BRO!H39+CAM!H39+LON!H39+CRO!H39+EAL!H39+ENF!H39+GRE!H39+HAC!H39+HAM!H39+HAY!H39+HAR!H39+HAV!H39+HIL!H39+HOU!H39+ISL!H39+KEN!H39+KIN!H39+LAM!H39+LEW!H39+MER!H39+RED!H39+RIC!H39+SOU!H39+SUT!H39+TOW!H39+WAL!H39+WAN!H39+NEW!H39+WES!H39</f>
        <v>0</v>
      </c>
      <c r="I37" s="80">
        <f>BND!I39+BAR!I39+BEX!I39+BRE!I39+BRO!I39+CAM!I39+LON!I39+CRO!I39+EAL!I39+ENF!I39+GRE!I39+HAC!I39+HAM!I39+HAY!I39+HAR!I39+HAV!I39+HIL!I39+HOU!I39+ISL!I39+KEN!I39+KIN!I39+LAM!I39+LEW!I39+MER!I39+RED!I39+RIC!I39+SOU!I39+SUT!I39+TOW!I39+WAL!I39+WAN!I39+NEW!I39+WES!I39</f>
        <v>0</v>
      </c>
      <c r="J37" s="80">
        <f>BND!J39+BAR!J39+BEX!J39+BRE!J39+BRO!J39+CAM!J39+LON!J39+CRO!J39+EAL!J39+ENF!J39+GRE!J39+HAC!J39+HAM!J39+HAY!J39+HAR!J39+HAV!J39+HIL!J39+HOU!J39+ISL!J39+KEN!J39+KIN!J39+LAM!J39+LEW!J39+MER!J39+RED!J39+RIC!J39+SOU!J39+SUT!J39+TOW!J39+WAL!J39+WAN!J39+NEW!J39+WES!J39</f>
        <v>0</v>
      </c>
      <c r="K37" s="80">
        <f>BND!K39+BAR!K39+BEX!K39+BRE!K39+BRO!K39+CAM!K39+LON!K39+CRO!K39+EAL!K39+ENF!K39+GRE!K39+HAC!K39+HAM!K39+HAY!K39+HAR!K39+HAV!K39+HIL!K39+HOU!K39+ISL!K39+KEN!K39+KIN!K39+LAM!K39+LEW!K39+MER!K39+RED!K39+RIC!K39+SOU!K39+SUT!K39+TOW!K39+WAL!K39+WAN!K39+NEW!K39+WES!K39</f>
        <v>0</v>
      </c>
      <c r="L37" s="80">
        <f>BND!L39+BAR!L39+BEX!L39+BRE!L39+BRO!L39+CAM!L39+LON!L39+CRO!L39+EAL!L39+ENF!L39+GRE!L39+HAC!L39+HAM!L39+HAY!L39+HAR!L39+HAV!L39+HIL!L39+HOU!L39+ISL!L39+KEN!L39+KIN!L39+LAM!L39+LEW!L39+MER!L39+RED!L39+RIC!L39+SOU!L39+SUT!L39+TOW!L39+WAL!L39+WAN!L39+NEW!L39+WES!L39</f>
        <v>0</v>
      </c>
      <c r="M37" s="80">
        <f>BND!M39+BAR!M39+BEX!M39+BRE!M39+BRO!M39+CAM!M39+LON!M39+CRO!M39+EAL!M39+ENF!M39+GRE!M39+HAC!M39+HAM!M39+HAY!M39+HAR!M39+HAV!M39+HIL!M39+HOU!M39+ISL!M39+KEN!M39+KIN!M39+LAM!M39+LEW!M39+MER!M39+RED!M39+RIC!M39+SOU!M39+SUT!M39+TOW!M39+WAL!M39+WAN!M39+NEW!M39+WES!M39</f>
        <v>0</v>
      </c>
      <c r="N37" s="80">
        <f>BND!N39+BAR!N39+BEX!N39+BRE!N39+BRO!N39+CAM!N39+LON!N39+CRO!N39+EAL!N39+ENF!N39+GRE!N39+HAC!N39+HAM!N39+HAY!N39+HAR!N39+HAV!N39+HIL!N39+HOU!N39+ISL!N39+KEN!N39+KIN!N39+LAM!N39+LEW!N39+MER!N39+RED!N39+RIC!N39+SOU!N39+SUT!N39+TOW!N39+WAL!N39+WAN!N39+NEW!N39+WES!N39</f>
        <v>2919181.3704000008</v>
      </c>
      <c r="O37" s="81">
        <f>N37/$N$5</f>
        <v>486530.22840000014</v>
      </c>
    </row>
    <row r="38" spans="1:15" s="58" customFormat="1" x14ac:dyDescent="0.2">
      <c r="A38" s="56" t="s">
        <v>91</v>
      </c>
      <c r="B38" s="80">
        <f>BND!B40+BAR!B40+BEX!B40+BRE!B40+BRO!B40+CAM!B40+LON!B40+CRO!B40+EAL!B40+ENF!B40+GRE!B40+HAC!B40+HAM!B40+HAY!B40+HAR!B40+HAV!B40+HIL!B40+HOU!B40+ISL!B40+KEN!B40+KIN!B40+LAM!B40+LEW!B40+MER!B40+RED!B40+RIC!B40+SOU!B40+SUT!B40+TOW!B40+WAL!B40+WAN!B40+NEW!B40+WES!B40</f>
        <v>118548.398</v>
      </c>
      <c r="C38" s="80">
        <f>BND!C40+BAR!C40+BEX!C40+BRE!C40+BRO!C40+CAM!C40+LON!C40+CRO!C40+EAL!C40+ENF!C40+GRE!C40+HAC!C40+HAM!C40+HAY!C40+HAR!C40+HAV!C40+HIL!C40+HOU!C40+ISL!C40+KEN!C40+KIN!C40+LAM!C40+LEW!C40+MER!C40+RED!C40+RIC!C40+SOU!C40+SUT!C40+TOW!C40+WAL!C40+WAN!C40+NEW!C40+WES!C40</f>
        <v>176417.16</v>
      </c>
      <c r="D38" s="80">
        <f>BND!D40+BAR!D40+BEX!D40+BRE!D40+BRO!D40+CAM!D40+LON!D40+CRO!D40+EAL!D40+ENF!D40+GRE!D40+HAC!D40+HAM!D40+HAY!D40+HAR!D40+HAV!D40+HIL!D40+HOU!D40+ISL!D40+KEN!D40+KIN!D40+LAM!D40+LEW!D40+MER!D40+RED!D40+RIC!D40+SOU!D40+SUT!D40+TOW!D40+WAL!D40+WAN!D40+NEW!D40+WES!D40</f>
        <v>279849.51499999996</v>
      </c>
      <c r="E38" s="80">
        <f>BND!E40+BAR!E40+BEX!E40+BRE!E40+BRO!E40+CAM!E40+LON!E40+CRO!E40+EAL!E40+ENF!E40+GRE!E40+HAC!E40+HAM!E40+HAY!E40+HAR!E40+HAV!E40+HIL!E40+HOU!E40+ISL!E40+KEN!E40+KIN!E40+LAM!E40+LEW!E40+MER!E40+RED!E40+RIC!E40+SOU!E40+SUT!E40+TOW!E40+WAL!E40+WAN!E40+NEW!E40+WES!E40</f>
        <v>451039.48599999998</v>
      </c>
      <c r="F38" s="80">
        <f>BND!F40+BAR!F40+BEX!F40+BRE!F40+BRO!F40+CAM!F40+LON!F40+CRO!F40+EAL!F40+ENF!F40+GRE!F40+HAC!F40+HAM!F40+HAY!F40+HAR!F40+HAV!F40+HIL!F40+HOU!F40+ISL!F40+KEN!F40+KIN!F40+LAM!F40+LEW!F40+MER!F40+RED!F40+RIC!F40+SOU!F40+SUT!F40+TOW!F40+WAL!F40+WAN!F40+NEW!F40+WES!F40</f>
        <v>545932.30339999998</v>
      </c>
      <c r="G38" s="80">
        <f>BND!G40+BAR!G40+BEX!G40+BRE!G40+BRO!G40+CAM!G40+LON!G40+CRO!G40+EAL!G40+ENF!G40+GRE!G40+HAC!G40+HAM!G40+HAY!G40+HAR!G40+HAV!G40+HIL!G40+HOU!G40+ISL!G40+KEN!G40+KIN!G40+LAM!G40+LEW!G40+MER!G40+RED!G40+RIC!G40+SOU!G40+SUT!G40+TOW!G40+WAL!G40+WAN!G40+NEW!G40+WES!G40</f>
        <v>623981.38800000004</v>
      </c>
      <c r="H38" s="80">
        <f>BND!H40+BAR!H40+BEX!H40+BRE!H40+BRO!H40+CAM!H40+LON!H40+CRO!H40+EAL!H40+ENF!H40+GRE!H40+HAC!H40+HAM!H40+HAY!H40+HAR!H40+HAV!H40+HIL!H40+HOU!H40+ISL!H40+KEN!H40+KIN!H40+LAM!H40+LEW!H40+MER!H40+RED!H40+RIC!H40+SOU!H40+SUT!H40+TOW!H40+WAL!H40+WAN!H40+NEW!H40+WES!H40</f>
        <v>0</v>
      </c>
      <c r="I38" s="80">
        <f>BND!I40+BAR!I40+BEX!I40+BRE!I40+BRO!I40+CAM!I40+LON!I40+CRO!I40+EAL!I40+ENF!I40+GRE!I40+HAC!I40+HAM!I40+HAY!I40+HAR!I40+HAV!I40+HIL!I40+HOU!I40+ISL!I40+KEN!I40+KIN!I40+LAM!I40+LEW!I40+MER!I40+RED!I40+RIC!I40+SOU!I40+SUT!I40+TOW!I40+WAL!I40+WAN!I40+NEW!I40+WES!I40</f>
        <v>0</v>
      </c>
      <c r="J38" s="80">
        <f>BND!J40+BAR!J40+BEX!J40+BRE!J40+BRO!J40+CAM!J40+LON!J40+CRO!J40+EAL!J40+ENF!J40+GRE!J40+HAC!J40+HAM!J40+HAY!J40+HAR!J40+HAV!J40+HIL!J40+HOU!J40+ISL!J40+KEN!J40+KIN!J40+LAM!J40+LEW!J40+MER!J40+RED!J40+RIC!J40+SOU!J40+SUT!J40+TOW!J40+WAL!J40+WAN!J40+NEW!J40+WES!J40</f>
        <v>0</v>
      </c>
      <c r="K38" s="80">
        <f>BND!K40+BAR!K40+BEX!K40+BRE!K40+BRO!K40+CAM!K40+LON!K40+CRO!K40+EAL!K40+ENF!K40+GRE!K40+HAC!K40+HAM!K40+HAY!K40+HAR!K40+HAV!K40+HIL!K40+HOU!K40+ISL!K40+KEN!K40+KIN!K40+LAM!K40+LEW!K40+MER!K40+RED!K40+RIC!K40+SOU!K40+SUT!K40+TOW!K40+WAL!K40+WAN!K40+NEW!K40+WES!K40</f>
        <v>0</v>
      </c>
      <c r="L38" s="80">
        <f>BND!L40+BAR!L40+BEX!L40+BRE!L40+BRO!L40+CAM!L40+LON!L40+CRO!L40+EAL!L40+ENF!L40+GRE!L40+HAC!L40+HAM!L40+HAY!L40+HAR!L40+HAV!L40+HIL!L40+HOU!L40+ISL!L40+KEN!L40+KIN!L40+LAM!L40+LEW!L40+MER!L40+RED!L40+RIC!L40+SOU!L40+SUT!L40+TOW!L40+WAL!L40+WAN!L40+NEW!L40+WES!L40</f>
        <v>0</v>
      </c>
      <c r="M38" s="80">
        <f>BND!M40+BAR!M40+BEX!M40+BRE!M40+BRO!M40+CAM!M40+LON!M40+CRO!M40+EAL!M40+ENF!M40+GRE!M40+HAC!M40+HAM!M40+HAY!M40+HAR!M40+HAV!M40+HIL!M40+HOU!M40+ISL!M40+KEN!M40+KIN!M40+LAM!M40+LEW!M40+MER!M40+RED!M40+RIC!M40+SOU!M40+SUT!M40+TOW!M40+WAL!M40+WAN!M40+NEW!M40+WES!M40</f>
        <v>0</v>
      </c>
      <c r="N38" s="80">
        <f>BND!N40+BAR!N40+BEX!N40+BRE!N40+BRO!N40+CAM!N40+LON!N40+CRO!N40+EAL!N40+ENF!N40+GRE!N40+HAC!N40+HAM!N40+HAY!N40+HAR!N40+HAV!N40+HIL!N40+HOU!N40+ISL!N40+KEN!N40+KIN!N40+LAM!N40+LEW!N40+MER!N40+RED!N40+RIC!N40+SOU!N40+SUT!N40+TOW!N40+WAL!N40+WAN!N40+NEW!N40+WES!N40</f>
        <v>2195768.2504000003</v>
      </c>
      <c r="O38" s="81">
        <f>N38/$N$5</f>
        <v>365961.37506666669</v>
      </c>
    </row>
    <row r="39" spans="1:15" s="58" customFormat="1" x14ac:dyDescent="0.2">
      <c r="A39" s="56" t="s">
        <v>92</v>
      </c>
      <c r="B39" s="80">
        <f>BND!B41+BAR!B41+BEX!B41+BRE!B41+BRO!B41+CAM!B41+LON!B41+CRO!B41+EAL!B41+ENF!B41+GRE!B41+HAC!B41+HAM!B41+HAY!B41+HAR!B41+HAV!B41+HIL!B41+HOU!B41+ISL!B41+KEN!B41+KIN!B41+LAM!B41+LEW!B41+MER!B41+RED!B41+RIC!B41+SOU!B41+SUT!B41+TOW!B41+WAL!B41+WAN!B41+NEW!B41+WES!B41</f>
        <v>118548.398</v>
      </c>
      <c r="C39" s="80">
        <f>BND!C41+BAR!C41+BEX!C41+BRE!C41+BRO!C41+CAM!C41+LON!C41+CRO!C41+EAL!C41+ENF!C41+GRE!C41+HAC!C41+HAM!C41+HAY!C41+HAR!C41+HAV!C41+HIL!C41+HOU!C41+ISL!C41+KEN!C41+KIN!C41+LAM!C41+LEW!C41+MER!C41+RED!C41+RIC!C41+SOU!C41+SUT!C41+TOW!C41+WAL!C41+WAN!C41+NEW!C41+WES!C41</f>
        <v>176417.16</v>
      </c>
      <c r="D39" s="80">
        <f>BND!D41+BAR!D41+BEX!D41+BRE!D41+BRO!D41+CAM!D41+LON!D41+CRO!D41+EAL!D41+ENF!D41+GRE!D41+HAC!D41+HAM!D41+HAY!D41+HAR!D41+HAV!D41+HIL!D41+HOU!D41+ISL!D41+KEN!D41+KIN!D41+LAM!D41+LEW!D41+MER!D41+RED!D41+RIC!D41+SOU!D41+SUT!D41+TOW!D41+WAL!D41+WAN!D41+NEW!D41+WES!D41</f>
        <v>279909.51499999996</v>
      </c>
      <c r="E39" s="80">
        <f>BND!E41+BAR!E41+BEX!E41+BRE!E41+BRO!E41+CAM!E41+LON!E41+CRO!E41+EAL!E41+ENF!E41+GRE!E41+HAC!E41+HAM!E41+HAY!E41+HAR!E41+HAV!E41+HIL!E41+HOU!E41+ISL!E41+KEN!E41+KIN!E41+LAM!E41+LEW!E41+MER!E41+RED!E41+RIC!E41+SOU!E41+SUT!E41+TOW!E41+WAL!E41+WAN!E41+NEW!E41+WES!E41</f>
        <v>451039.48599999998</v>
      </c>
      <c r="F39" s="80">
        <f>BND!F41+BAR!F41+BEX!F41+BRE!F41+BRO!F41+CAM!F41+LON!F41+CRO!F41+EAL!F41+ENF!F41+GRE!F41+HAC!F41+HAM!F41+HAY!F41+HAR!F41+HAV!F41+HIL!F41+HOU!F41+ISL!F41+KEN!F41+KIN!F41+LAM!F41+LEW!F41+MER!F41+RED!F41+RIC!F41+SOU!F41+SUT!F41+TOW!F41+WAL!F41+WAN!F41+NEW!F41+WES!F41</f>
        <v>545932.30339999998</v>
      </c>
      <c r="G39" s="80">
        <f>BND!G41+BAR!G41+BEX!G41+BRE!G41+BRO!G41+CAM!G41+LON!G41+CRO!G41+EAL!G41+ENF!G41+GRE!G41+HAC!G41+HAM!G41+HAY!G41+HAR!G41+HAV!G41+HIL!G41+HOU!G41+ISL!G41+KEN!G41+KIN!G41+LAM!G41+LEW!G41+MER!G41+RED!G41+RIC!G41+SOU!G41+SUT!G41+TOW!G41+WAL!G41+WAN!G41+NEW!G41+WES!G41</f>
        <v>624101.38800000004</v>
      </c>
      <c r="H39" s="80">
        <f>BND!H41+BAR!H41+BEX!H41+BRE!H41+BRO!H41+CAM!H41+LON!H41+CRO!H41+EAL!H41+ENF!H41+GRE!H41+HAC!H41+HAM!H41+HAY!H41+HAR!H41+HAV!H41+HIL!H41+HOU!H41+ISL!H41+KEN!H41+KIN!H41+LAM!H41+LEW!H41+MER!H41+RED!H41+RIC!H41+SOU!H41+SUT!H41+TOW!H41+WAL!H41+WAN!H41+NEW!H41+WES!H41</f>
        <v>0</v>
      </c>
      <c r="I39" s="80">
        <f>BND!I41+BAR!I41+BEX!I41+BRE!I41+BRO!I41+CAM!I41+LON!I41+CRO!I41+EAL!I41+ENF!I41+GRE!I41+HAC!I41+HAM!I41+HAY!I41+HAR!I41+HAV!I41+HIL!I41+HOU!I41+ISL!I41+KEN!I41+KIN!I41+LAM!I41+LEW!I41+MER!I41+RED!I41+RIC!I41+SOU!I41+SUT!I41+TOW!I41+WAL!I41+WAN!I41+NEW!I41+WES!I41</f>
        <v>0</v>
      </c>
      <c r="J39" s="80">
        <f>BND!J41+BAR!J41+BEX!J41+BRE!J41+BRO!J41+CAM!J41+LON!J41+CRO!J41+EAL!J41+ENF!J41+GRE!J41+HAC!J41+HAM!J41+HAY!J41+HAR!J41+HAV!J41+HIL!J41+HOU!J41+ISL!J41+KEN!J41+KIN!J41+LAM!J41+LEW!J41+MER!J41+RED!J41+RIC!J41+SOU!J41+SUT!J41+TOW!J41+WAL!J41+WAN!J41+NEW!J41+WES!J41</f>
        <v>0</v>
      </c>
      <c r="K39" s="80">
        <f>BND!K41+BAR!K41+BEX!K41+BRE!K41+BRO!K41+CAM!K41+LON!K41+CRO!K41+EAL!K41+ENF!K41+GRE!K41+HAC!K41+HAM!K41+HAY!K41+HAR!K41+HAV!K41+HIL!K41+HOU!K41+ISL!K41+KEN!K41+KIN!K41+LAM!K41+LEW!K41+MER!K41+RED!K41+RIC!K41+SOU!K41+SUT!K41+TOW!K41+WAL!K41+WAN!K41+NEW!K41+WES!K41</f>
        <v>0</v>
      </c>
      <c r="L39" s="80">
        <f>BND!L41+BAR!L41+BEX!L41+BRE!L41+BRO!L41+CAM!L41+LON!L41+CRO!L41+EAL!L41+ENF!L41+GRE!L41+HAC!L41+HAM!L41+HAY!L41+HAR!L41+HAV!L41+HIL!L41+HOU!L41+ISL!L41+KEN!L41+KIN!L41+LAM!L41+LEW!L41+MER!L41+RED!L41+RIC!L41+SOU!L41+SUT!L41+TOW!L41+WAL!L41+WAN!L41+NEW!L41+WES!L41</f>
        <v>0</v>
      </c>
      <c r="M39" s="80">
        <f>BND!M41+BAR!M41+BEX!M41+BRE!M41+BRO!M41+CAM!M41+LON!M41+CRO!M41+EAL!M41+ENF!M41+GRE!M41+HAC!M41+HAM!M41+HAY!M41+HAR!M41+HAV!M41+HIL!M41+HOU!M41+ISL!M41+KEN!M41+KIN!M41+LAM!M41+LEW!M41+MER!M41+RED!M41+RIC!M41+SOU!M41+SUT!M41+TOW!M41+WAL!M41+WAN!M41+NEW!M41+WES!M41</f>
        <v>0</v>
      </c>
      <c r="N39" s="80">
        <f>BND!N41+BAR!N41+BEX!N41+BRE!N41+BRO!N41+CAM!N41+LON!N41+CRO!N41+EAL!N41+ENF!N41+GRE!N41+HAC!N41+HAM!N41+HAY!N41+HAR!N41+HAV!N41+HIL!N41+HOU!N41+ISL!N41+KEN!N41+KIN!N41+LAM!N41+LEW!N41+MER!N41+RED!N41+RIC!N41+SOU!N41+SUT!N41+TOW!N41+WAL!N41+WAN!N41+NEW!N41+WES!N41</f>
        <v>2195948.2504000003</v>
      </c>
      <c r="O39" s="81">
        <f>N39/$N$5</f>
        <v>365991.37506666669</v>
      </c>
    </row>
    <row r="40" spans="1:15" s="95" customFormat="1" x14ac:dyDescent="0.2">
      <c r="A40" s="56" t="s">
        <v>93</v>
      </c>
      <c r="B40" s="80">
        <f>BND!B42+BAR!B42+BEX!B42+BRE!B42+BRO!B42+CAM!B42+LON!B42+CRO!B42+EAL!B42+ENF!B42+GRE!B42+HAC!B42+HAM!B42+HAY!B42+HAR!B42+HAV!B42+HIL!B42+HOU!B42+ISL!B42+KEN!B42+KIN!B42+LAM!B42+LEW!B42+MER!B42+RED!B42+RIC!B42+SOU!B42+SUT!B42+TOW!B42+WAL!B42+WAN!B42+NEW!B42+WES!B42</f>
        <v>118548.398</v>
      </c>
      <c r="C40" s="80">
        <f>BND!C42+BAR!C42+BEX!C42+BRE!C42+BRO!C42+CAM!C42+LON!C42+CRO!C42+EAL!C42+ENF!C42+GRE!C42+HAC!C42+HAM!C42+HAY!C42+HAR!C42+HAV!C42+HIL!C42+HOU!C42+ISL!C42+KEN!C42+KIN!C42+LAM!C42+LEW!C42+MER!C42+RED!C42+RIC!C42+SOU!C42+SUT!C42+TOW!C42+WAL!C42+WAN!C42+NEW!C42+WES!C42</f>
        <v>176417.16</v>
      </c>
      <c r="D40" s="80">
        <f>BND!D42+BAR!D42+BEX!D42+BRE!D42+BRO!D42+CAM!D42+LON!D42+CRO!D42+EAL!D42+ENF!D42+GRE!D42+HAC!D42+HAM!D42+HAY!D42+HAR!D42+HAV!D42+HIL!D42+HOU!D42+ISL!D42+KEN!D42+KIN!D42+LAM!D42+LEW!D42+MER!D42+RED!D42+RIC!D42+SOU!D42+SUT!D42+TOW!D42+WAL!D42+WAN!D42+NEW!D42+WES!D42</f>
        <v>279909.51499999996</v>
      </c>
      <c r="E40" s="80">
        <f>BND!E42+BAR!E42+BEX!E42+BRE!E42+BRO!E42+CAM!E42+LON!E42+CRO!E42+EAL!E42+ENF!E42+GRE!E42+HAC!E42+HAM!E42+HAY!E42+HAR!E42+HAV!E42+HIL!E42+HOU!E42+ISL!E42+KEN!E42+KIN!E42+LAM!E42+LEW!E42+MER!E42+RED!E42+RIC!E42+SOU!E42+SUT!E42+TOW!E42+WAL!E42+WAN!E42+NEW!E42+WES!E42</f>
        <v>451039.48599999998</v>
      </c>
      <c r="F40" s="80">
        <f>BND!F42+BAR!F42+BEX!F42+BRE!F42+BRO!F42+CAM!F42+LON!F42+CRO!F42+EAL!F42+ENF!F42+GRE!F42+HAC!F42+HAM!F42+HAY!F42+HAR!F42+HAV!F42+HIL!F42+HOU!F42+ISL!F42+KEN!F42+KIN!F42+LAM!F42+LEW!F42+MER!F42+RED!F42+RIC!F42+SOU!F42+SUT!F42+TOW!F42+WAL!F42+WAN!F42+NEW!F42+WES!F42</f>
        <v>545932.30339999998</v>
      </c>
      <c r="G40" s="80">
        <f>BND!G42+BAR!G42+BEX!G42+BRE!G42+BRO!G42+CAM!G42+LON!G42+CRO!G42+EAL!G42+ENF!G42+GRE!G42+HAC!G42+HAM!G42+HAY!G42+HAR!G42+HAV!G42+HIL!G42+HOU!G42+ISL!G42+KEN!G42+KIN!G42+LAM!G42+LEW!G42+MER!G42+RED!G42+RIC!G42+SOU!G42+SUT!G42+TOW!G42+WAL!G42+WAN!G42+NEW!G42+WES!G42</f>
        <v>624101.38800000004</v>
      </c>
      <c r="H40" s="80">
        <f>BND!H42+BAR!H42+BEX!H42+BRE!H42+BRO!H42+CAM!H42+LON!H42+CRO!H42+EAL!H42+ENF!H42+GRE!H42+HAC!H42+HAM!H42+HAY!H42+HAR!H42+HAV!H42+HIL!H42+HOU!H42+ISL!H42+KEN!H42+KIN!H42+LAM!H42+LEW!H42+MER!H42+RED!H42+RIC!H42+SOU!H42+SUT!H42+TOW!H42+WAL!H42+WAN!H42+NEW!H42+WES!H42</f>
        <v>0</v>
      </c>
      <c r="I40" s="80">
        <f>BND!I42+BAR!I42+BEX!I42+BRE!I42+BRO!I42+CAM!I42+LON!I42+CRO!I42+EAL!I42+ENF!I42+GRE!I42+HAC!I42+HAM!I42+HAY!I42+HAR!I42+HAV!I42+HIL!I42+HOU!I42+ISL!I42+KEN!I42+KIN!I42+LAM!I42+LEW!I42+MER!I42+RED!I42+RIC!I42+SOU!I42+SUT!I42+TOW!I42+WAL!I42+WAN!I42+NEW!I42+WES!I42</f>
        <v>0</v>
      </c>
      <c r="J40" s="80">
        <f>BND!J42+BAR!J42+BEX!J42+BRE!J42+BRO!J42+CAM!J42+LON!J42+CRO!J42+EAL!J42+ENF!J42+GRE!J42+HAC!J42+HAM!J42+HAY!J42+HAR!J42+HAV!J42+HIL!J42+HOU!J42+ISL!J42+KEN!J42+KIN!J42+LAM!J42+LEW!J42+MER!J42+RED!J42+RIC!J42+SOU!J42+SUT!J42+TOW!J42+WAL!J42+WAN!J42+NEW!J42+WES!J42</f>
        <v>0</v>
      </c>
      <c r="K40" s="80">
        <f>BND!K42+BAR!K42+BEX!K42+BRE!K42+BRO!K42+CAM!K42+LON!K42+CRO!K42+EAL!K42+ENF!K42+GRE!K42+HAC!K42+HAM!K42+HAY!K42+HAR!K42+HAV!K42+HIL!K42+HOU!K42+ISL!K42+KEN!K42+KIN!K42+LAM!K42+LEW!K42+MER!K42+RED!K42+RIC!K42+SOU!K42+SUT!K42+TOW!K42+WAL!K42+WAN!K42+NEW!K42+WES!K42</f>
        <v>0</v>
      </c>
      <c r="L40" s="80">
        <f>BND!L42+BAR!L42+BEX!L42+BRE!L42+BRO!L42+CAM!L42+LON!L42+CRO!L42+EAL!L42+ENF!L42+GRE!L42+HAC!L42+HAM!L42+HAY!L42+HAR!L42+HAV!L42+HIL!L42+HOU!L42+ISL!L42+KEN!L42+KIN!L42+LAM!L42+LEW!L42+MER!L42+RED!L42+RIC!L42+SOU!L42+SUT!L42+TOW!L42+WAL!L42+WAN!L42+NEW!L42+WES!L42</f>
        <v>0</v>
      </c>
      <c r="M40" s="80">
        <f>BND!M42+BAR!M42+BEX!M42+BRE!M42+BRO!M42+CAM!M42+LON!M42+CRO!M42+EAL!M42+ENF!M42+GRE!M42+HAC!M42+HAM!M42+HAY!M42+HAR!M42+HAV!M42+HIL!M42+HOU!M42+ISL!M42+KEN!M42+KIN!M42+LAM!M42+LEW!M42+MER!M42+RED!M42+RIC!M42+SOU!M42+SUT!M42+TOW!M42+WAL!M42+WAN!M42+NEW!M42+WES!M42</f>
        <v>0</v>
      </c>
      <c r="N40" s="80">
        <f>BND!N42+BAR!N42+BEX!N42+BRE!N42+BRO!N42+CAM!N42+LON!N42+CRO!N42+EAL!N42+ENF!N42+GRE!N42+HAC!N42+HAM!N42+HAY!N42+HAR!N42+HAV!N42+HIL!N42+HOU!N42+ISL!N42+KEN!N42+KIN!N42+LAM!N42+LEW!N42+MER!N42+RED!N42+RIC!N42+SOU!N42+SUT!N42+TOW!N42+WAL!N42+WAN!N42+NEW!N42+WES!N42</f>
        <v>2195948.2504000003</v>
      </c>
      <c r="O40" s="81">
        <f>N40/$N$5</f>
        <v>365991.37506666669</v>
      </c>
    </row>
    <row r="41" spans="1:15" s="58" customFormat="1" x14ac:dyDescent="0.2">
      <c r="A41" s="56" t="s">
        <v>167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5"/>
    </row>
    <row r="42" spans="1:15" x14ac:dyDescent="0.2">
      <c r="A42" s="96" t="s">
        <v>94</v>
      </c>
      <c r="B42" s="118">
        <f>B40-B34</f>
        <v>118180.443</v>
      </c>
      <c r="C42" s="118">
        <f>C40-'[1]LC Invoice'!$Y$35</f>
        <v>170885.76000000001</v>
      </c>
      <c r="D42" s="118">
        <f>D40-D34</f>
        <v>279909.51499999996</v>
      </c>
      <c r="E42" s="118">
        <f>E40-E34</f>
        <v>451039.48599999998</v>
      </c>
      <c r="F42" s="118">
        <f t="shared" ref="F42:M42" si="9">F40-F34</f>
        <v>545932.30339999998</v>
      </c>
      <c r="G42" s="118">
        <f t="shared" si="9"/>
        <v>624101.38800000004</v>
      </c>
      <c r="H42" s="118">
        <f t="shared" si="9"/>
        <v>0</v>
      </c>
      <c r="I42" s="118">
        <f t="shared" si="9"/>
        <v>0</v>
      </c>
      <c r="J42" s="118">
        <f t="shared" si="9"/>
        <v>0</v>
      </c>
      <c r="K42" s="118">
        <f>K40-K34</f>
        <v>0</v>
      </c>
      <c r="L42" s="118">
        <f>L40-L34</f>
        <v>0</v>
      </c>
      <c r="M42" s="118">
        <f t="shared" si="9"/>
        <v>0</v>
      </c>
      <c r="N42" s="118">
        <f>N40-N34</f>
        <v>2195184.1304000001</v>
      </c>
      <c r="O42" s="130">
        <f>N42/$N$5</f>
        <v>365864.02173333336</v>
      </c>
    </row>
    <row r="43" spans="1:15" ht="12.75" customHeight="1" x14ac:dyDescent="0.2">
      <c r="A43" s="32" t="s">
        <v>95</v>
      </c>
      <c r="K43" s="75"/>
      <c r="N43" s="93"/>
      <c r="O43" s="93"/>
    </row>
    <row r="44" spans="1:15" s="95" customFormat="1" ht="12.75" customHeight="1" x14ac:dyDescent="0.2">
      <c r="A44" s="56" t="s">
        <v>96</v>
      </c>
      <c r="B44" s="94">
        <f>IF(B$6=0,"",B37/B$15)</f>
        <v>12.946932552770452</v>
      </c>
      <c r="C44" s="94">
        <f t="shared" ref="C44:M44" si="10">IF(C$6=0,"",C37/C$15)</f>
        <v>13.320843305486568</v>
      </c>
      <c r="D44" s="94">
        <f t="shared" si="10"/>
        <v>13.110906360858419</v>
      </c>
      <c r="E44" s="94">
        <f>IF(E$6=0,"",E37/E$15)</f>
        <v>13.251251097047344</v>
      </c>
      <c r="F44" s="94">
        <f t="shared" si="10"/>
        <v>13.410547082071357</v>
      </c>
      <c r="G44" s="94">
        <f t="shared" si="10"/>
        <v>13.578936249280606</v>
      </c>
      <c r="H44" s="94" t="str">
        <f t="shared" si="10"/>
        <v/>
      </c>
      <c r="I44" s="94" t="str">
        <f t="shared" si="10"/>
        <v/>
      </c>
      <c r="J44" s="94" t="str">
        <f t="shared" si="10"/>
        <v/>
      </c>
      <c r="K44" s="94" t="str">
        <f>IF(K$6=0,"",K37/K$15)</f>
        <v/>
      </c>
      <c r="L44" s="94" t="str">
        <f>IF(L$6=0,"",L37/L$15)</f>
        <v/>
      </c>
      <c r="M44" s="94" t="str">
        <f t="shared" si="10"/>
        <v/>
      </c>
      <c r="N44" s="94">
        <f>IF(N$6=0,"",N37/N$15)</f>
        <v>13.352336950147972</v>
      </c>
      <c r="O44" s="94">
        <f>IF(O$6=0,"",O37/O$15)</f>
        <v>13.352336950147972</v>
      </c>
    </row>
    <row r="45" spans="1:15" s="95" customFormat="1" ht="12.75" customHeight="1" x14ac:dyDescent="0.2">
      <c r="A45" s="56" t="s">
        <v>97</v>
      </c>
      <c r="B45" s="94">
        <f t="shared" ref="B45:O45" si="11">IF(B$6=0,"",B28/B$15)</f>
        <v>9.3186838720316612</v>
      </c>
      <c r="C45" s="94">
        <f t="shared" si="11"/>
        <v>9.5152156242944255</v>
      </c>
      <c r="D45" s="94">
        <f t="shared" si="11"/>
        <v>9.3978404341259534</v>
      </c>
      <c r="E45" s="94">
        <f t="shared" si="11"/>
        <v>9.5051773137224593</v>
      </c>
      <c r="F45" s="94">
        <f t="shared" si="11"/>
        <v>9.6410468235207176</v>
      </c>
      <c r="G45" s="94">
        <f t="shared" si="11"/>
        <v>9.8244016772177893</v>
      </c>
      <c r="H45" s="94" t="str">
        <f t="shared" si="11"/>
        <v/>
      </c>
      <c r="I45" s="94" t="str">
        <f t="shared" si="11"/>
        <v/>
      </c>
      <c r="J45" s="94" t="str">
        <f>IF(J$6=0,"",J28/J$15)</f>
        <v/>
      </c>
      <c r="K45" s="94" t="str">
        <f>IF(K$6=0,"",K28/K$15)</f>
        <v/>
      </c>
      <c r="L45" s="94" t="str">
        <f>IF(L$6=0,"",L28/L$15)</f>
        <v/>
      </c>
      <c r="M45" s="94" t="str">
        <f t="shared" si="11"/>
        <v/>
      </c>
      <c r="N45" s="94">
        <f t="shared" si="11"/>
        <v>9.6041163735494717</v>
      </c>
      <c r="O45" s="94">
        <f t="shared" si="11"/>
        <v>9.6041163735494699</v>
      </c>
    </row>
    <row r="46" spans="1:15" s="58" customFormat="1" x14ac:dyDescent="0.2">
      <c r="A46" s="56" t="s">
        <v>98</v>
      </c>
      <c r="B46" s="94">
        <f>IF(B$6=0,"",B38/B$15)</f>
        <v>9.7747689643799465</v>
      </c>
      <c r="C46" s="94">
        <f t="shared" ref="C46:M46" si="12">IF(C$6=0,"",C38/C$15)</f>
        <v>9.9580695416572595</v>
      </c>
      <c r="D46" s="94">
        <f t="shared" si="12"/>
        <v>9.8292829545853664</v>
      </c>
      <c r="E46" s="94">
        <f t="shared" si="12"/>
        <v>9.9459632185935742</v>
      </c>
      <c r="F46" s="94">
        <f t="shared" si="12"/>
        <v>10.082224706360345</v>
      </c>
      <c r="G46" s="94">
        <f t="shared" si="12"/>
        <v>10.260320447258078</v>
      </c>
      <c r="H46" s="94" t="str">
        <f t="shared" si="12"/>
        <v/>
      </c>
      <c r="I46" s="94" t="str">
        <f t="shared" si="12"/>
        <v/>
      </c>
      <c r="J46" s="94" t="str">
        <f t="shared" si="12"/>
        <v/>
      </c>
      <c r="K46" s="94" t="str">
        <f>IF(K$6=0,"",K38/K$15)</f>
        <v/>
      </c>
      <c r="L46" s="94" t="str">
        <f>IF(L$6=0,"",L38/L$15)</f>
        <v/>
      </c>
      <c r="M46" s="94" t="str">
        <f t="shared" si="12"/>
        <v/>
      </c>
      <c r="N46" s="94">
        <f t="shared" ref="N46:O48" si="13">IF(N$6=0,"",N38/N$15)</f>
        <v>10.043445001760992</v>
      </c>
      <c r="O46" s="94">
        <f t="shared" si="13"/>
        <v>10.04344500176099</v>
      </c>
    </row>
    <row r="47" spans="1:15" s="58" customFormat="1" x14ac:dyDescent="0.2">
      <c r="A47" s="56" t="s">
        <v>99</v>
      </c>
      <c r="B47" s="94">
        <f>IF(B$6=0,"",B39/B$15)</f>
        <v>9.7747689643799465</v>
      </c>
      <c r="C47" s="94">
        <f t="shared" ref="C47:M47" si="14">IF(C$6=0,"",C39/C$15)</f>
        <v>9.9580695416572595</v>
      </c>
      <c r="D47" s="94">
        <f t="shared" si="14"/>
        <v>9.8313903621228604</v>
      </c>
      <c r="E47" s="94">
        <f t="shared" si="14"/>
        <v>9.9459632185935742</v>
      </c>
      <c r="F47" s="94">
        <f t="shared" si="14"/>
        <v>10.082224706360345</v>
      </c>
      <c r="G47" s="94">
        <f t="shared" si="14"/>
        <v>10.262293644660035</v>
      </c>
      <c r="H47" s="94" t="str">
        <f t="shared" si="14"/>
        <v/>
      </c>
      <c r="I47" s="94" t="str">
        <f t="shared" si="14"/>
        <v/>
      </c>
      <c r="J47" s="94" t="str">
        <f t="shared" si="14"/>
        <v/>
      </c>
      <c r="K47" s="94" t="str">
        <f t="shared" si="14"/>
        <v/>
      </c>
      <c r="L47" s="94" t="str">
        <f>IF(L$6=0,"",L39/L$15)</f>
        <v/>
      </c>
      <c r="M47" s="94" t="str">
        <f t="shared" si="14"/>
        <v/>
      </c>
      <c r="N47" s="94">
        <f t="shared" si="13"/>
        <v>10.044268321844969</v>
      </c>
      <c r="O47" s="94">
        <f t="shared" si="13"/>
        <v>10.044268321844969</v>
      </c>
    </row>
    <row r="48" spans="1:15" s="95" customFormat="1" x14ac:dyDescent="0.2">
      <c r="A48" s="56" t="s">
        <v>100</v>
      </c>
      <c r="B48" s="94">
        <f>IF(B$6=0,"",B40/B$15)</f>
        <v>9.7747689643799465</v>
      </c>
      <c r="C48" s="94">
        <f t="shared" ref="C48:M48" si="15">IF(C$6=0,"",C40/C$15)</f>
        <v>9.9580695416572595</v>
      </c>
      <c r="D48" s="94">
        <f t="shared" si="15"/>
        <v>9.8313903621228604</v>
      </c>
      <c r="E48" s="94">
        <f t="shared" si="15"/>
        <v>9.9459632185935742</v>
      </c>
      <c r="F48" s="94">
        <f t="shared" si="15"/>
        <v>10.082224706360345</v>
      </c>
      <c r="G48" s="94">
        <f t="shared" si="15"/>
        <v>10.262293644660035</v>
      </c>
      <c r="H48" s="94" t="str">
        <f t="shared" si="15"/>
        <v/>
      </c>
      <c r="I48" s="94" t="str">
        <f t="shared" si="15"/>
        <v/>
      </c>
      <c r="J48" s="94" t="str">
        <f>IF(J$6=0,"",J40/J$15)</f>
        <v/>
      </c>
      <c r="K48" s="94" t="str">
        <f t="shared" si="15"/>
        <v/>
      </c>
      <c r="L48" s="94" t="str">
        <f>IF(L$6=0,"",L40/L$15)</f>
        <v/>
      </c>
      <c r="M48" s="94" t="str">
        <f t="shared" si="15"/>
        <v/>
      </c>
      <c r="N48" s="94">
        <f t="shared" si="13"/>
        <v>10.044268321844969</v>
      </c>
      <c r="O48" s="94">
        <f t="shared" si="13"/>
        <v>10.044268321844969</v>
      </c>
    </row>
    <row r="49" spans="1:15" s="58" customFormat="1" x14ac:dyDescent="0.2">
      <c r="A49" s="96" t="s">
        <v>94</v>
      </c>
      <c r="B49" s="97">
        <f>IF(B$6=0,"",B42/B$15)</f>
        <v>9.7444296668865427</v>
      </c>
      <c r="C49" s="97">
        <f>IF(C$6=0,"",C42/C$15)</f>
        <v>9.6458433054865669</v>
      </c>
      <c r="D49" s="97">
        <f t="shared" ref="D49:M49" si="16">IF(D$6=0,"",D42/D$15)</f>
        <v>9.8313903621228604</v>
      </c>
      <c r="E49" s="97">
        <f t="shared" si="16"/>
        <v>9.9459632185935742</v>
      </c>
      <c r="F49" s="97">
        <f t="shared" si="16"/>
        <v>10.082224706360345</v>
      </c>
      <c r="G49" s="97">
        <f t="shared" si="16"/>
        <v>10.262293644660035</v>
      </c>
      <c r="H49" s="97" t="str">
        <f t="shared" si="16"/>
        <v/>
      </c>
      <c r="I49" s="97" t="str">
        <f t="shared" si="16"/>
        <v/>
      </c>
      <c r="J49" s="97" t="str">
        <f t="shared" si="16"/>
        <v/>
      </c>
      <c r="K49" s="97" t="str">
        <f t="shared" si="16"/>
        <v/>
      </c>
      <c r="L49" s="97" t="str">
        <f t="shared" si="16"/>
        <v/>
      </c>
      <c r="M49" s="97" t="str">
        <f t="shared" si="16"/>
        <v/>
      </c>
      <c r="N49" s="97">
        <f>IF(N$6=0,"",N42/N$15)</f>
        <v>10.040773236608471</v>
      </c>
      <c r="O49" s="97">
        <f>IF(O$6=0,"",O42/O$15)</f>
        <v>10.040773236608469</v>
      </c>
    </row>
    <row r="50" spans="1:15" x14ac:dyDescent="0.2">
      <c r="D50" s="153"/>
      <c r="E50" s="153"/>
      <c r="F50" s="153"/>
      <c r="M50" s="75"/>
      <c r="N50" s="115"/>
    </row>
    <row r="51" spans="1:15" x14ac:dyDescent="0.2">
      <c r="M51" s="115"/>
    </row>
    <row r="52" spans="1:15" x14ac:dyDescent="0.2">
      <c r="A52" s="158"/>
    </row>
    <row r="53" spans="1:15" x14ac:dyDescent="0.2">
      <c r="A53" s="158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58" orientation="landscape" r:id="rId1"/>
  <headerFooter alignWithMargins="0"/>
  <colBreaks count="1" manualBreakCount="1">
    <brk id="7" max="1048575" man="1"/>
  </colBreaks>
  <ignoredErrors>
    <ignoredError sqref="B12:B13 N13:N14 O34:O40 B23 B43:J43 B8:B10 B17:B20 B26 N19:N20 N26:N27 B35:N35 O9 P34:R49 P6:R14 B36:E36 G36:J36 B45:B49 O26:R32 Q15:R15 M43:O43 M36:N36 P16:R23 O18:O23 O11:O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94"/>
  <sheetViews>
    <sheetView showGridLines="0" zoomScaleNormal="100" workbookViewId="0">
      <pane xSplit="1" ySplit="3" topLeftCell="B19" activePane="bottomRight" state="frozen"/>
      <selection activeCell="E42" sqref="E42"/>
      <selection pane="topRight" activeCell="E42" sqref="E42"/>
      <selection pane="bottomLeft" activeCell="E42" sqref="E42"/>
      <selection pane="bottomRight" activeCell="B25" sqref="B25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38" t="s">
        <v>62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5" t="s">
        <v>65</v>
      </c>
      <c r="B2" s="15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1188</v>
      </c>
      <c r="C6" s="125">
        <f>VLOOKUP($A$2,'[1]Taxicard Members'!$A$3:$C$35,3,FALSE)</f>
        <v>1185</v>
      </c>
      <c r="D6" s="125">
        <f>VLOOKUP($A$2,'[3]Taxicard Members'!$A$3:$C$35,3,FALSE)</f>
        <v>1185</v>
      </c>
      <c r="E6" s="125">
        <f>VLOOKUP($A$2,'[4]Taxicard Members'!$A$3:$C$35,3,FALSE)</f>
        <v>1189</v>
      </c>
      <c r="F6" s="125">
        <f>VLOOKUP($A$2,'[5]Taxicard Members'!$A$3:$C$35,3,FALSE)</f>
        <v>1102</v>
      </c>
      <c r="G6" s="125">
        <f>VLOOKUP($A$2,'[6]Taxicard Members'!$A$3:$C$35,3,FALSE)</f>
        <v>1106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6955</v>
      </c>
      <c r="O6" s="48">
        <f>N6/$N$5</f>
        <v>1159.1666666666667</v>
      </c>
    </row>
    <row r="7" spans="1:15" ht="12.75" customHeight="1" x14ac:dyDescent="0.2">
      <c r="A7" s="49" t="s">
        <v>68</v>
      </c>
      <c r="B7" s="125">
        <f>VLOOKUP($A$2,'[2]LMU Other'!$A$2:$Z$36,26,FALSE)</f>
        <v>46</v>
      </c>
      <c r="C7" s="125">
        <f>VLOOKUP($A$2,'[1]LMU Other'!$A$2:$Z$36,26,FALSE)</f>
        <v>62</v>
      </c>
      <c r="D7" s="125">
        <f>VLOOKUP($A$2,'[3]LMU Other'!$A$2:$Z$36,26,FALSE)</f>
        <v>108</v>
      </c>
      <c r="E7" s="125">
        <f>VLOOKUP($A$2,'[4]LMU Other'!$A$2:$Z$36,26,FALSE)</f>
        <v>158</v>
      </c>
      <c r="F7" s="125">
        <f>VLOOKUP($A$2,'[5]LMU Other'!$A$2:$Z$36,26,FALSE)</f>
        <v>187</v>
      </c>
      <c r="G7" s="125">
        <f>VLOOKUP($A$2,'[6]LMU Other'!$A$2:$Z$36,26,FALSE)</f>
        <v>219</v>
      </c>
      <c r="H7" s="125">
        <f>VLOOKUP($A$2,'[7]LMU Other'!$A$2:$Z$36,26,FALSE)</f>
        <v>0</v>
      </c>
      <c r="I7" s="125">
        <f>VLOOKUP($A$2,'[8]LMU Other'!$A$2:$Z$36,26,FALSE)</f>
        <v>0</v>
      </c>
      <c r="J7" s="125">
        <f>VLOOKUP($A$2,'[9]LMU Other'!$A$2:$Z$36,26,FALSE)</f>
        <v>0</v>
      </c>
      <c r="K7" s="125">
        <f>VLOOKUP($A$2,'[10]LMU Other'!$A$2:$Z$36,26,FALSE)</f>
        <v>0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780</v>
      </c>
      <c r="O7" s="48">
        <f>N7/$N$5</f>
        <v>130</v>
      </c>
    </row>
    <row r="8" spans="1:15" s="11" customFormat="1" x14ac:dyDescent="0.2">
      <c r="A8" s="49" t="s">
        <v>69</v>
      </c>
      <c r="B8" s="36">
        <f t="shared" ref="B8:M8" si="1">IF(B6=0,"",B7/B6)</f>
        <v>3.8720538720538718E-2</v>
      </c>
      <c r="C8" s="36">
        <f t="shared" si="1"/>
        <v>5.2320675105485229E-2</v>
      </c>
      <c r="D8" s="36">
        <f t="shared" si="1"/>
        <v>9.1139240506329114E-2</v>
      </c>
      <c r="E8" s="36">
        <f t="shared" si="1"/>
        <v>0.13288477712363331</v>
      </c>
      <c r="F8" s="36">
        <f t="shared" si="1"/>
        <v>0.16969147005444646</v>
      </c>
      <c r="G8" s="36">
        <f t="shared" si="1"/>
        <v>0.19801084990958409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0.11214953271028037</v>
      </c>
      <c r="O8" s="37">
        <f>IF(O6="","",O7/O6)</f>
        <v>0.11214953271028037</v>
      </c>
    </row>
    <row r="9" spans="1:15" x14ac:dyDescent="0.2">
      <c r="A9" s="49" t="s">
        <v>70</v>
      </c>
      <c r="B9" s="51">
        <f t="shared" ref="B9:O9" si="2">IF(B6=0,"",B15/B6)</f>
        <v>0.18265993265993266</v>
      </c>
      <c r="C9" s="51">
        <f t="shared" si="2"/>
        <v>0.26666666666666666</v>
      </c>
      <c r="D9" s="51">
        <f t="shared" si="2"/>
        <v>0.48354430379746838</v>
      </c>
      <c r="E9" s="51">
        <f t="shared" si="2"/>
        <v>0.78637510513036168</v>
      </c>
      <c r="F9" s="51">
        <f t="shared" si="2"/>
        <v>0.95372050816696918</v>
      </c>
      <c r="G9" s="51">
        <f t="shared" si="2"/>
        <v>1.135623869801085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0.62516175413371677</v>
      </c>
      <c r="O9" s="52">
        <f t="shared" si="2"/>
        <v>0.62516175413371666</v>
      </c>
    </row>
    <row r="10" spans="1:15" x14ac:dyDescent="0.2">
      <c r="A10" s="49" t="s">
        <v>71</v>
      </c>
      <c r="B10" s="51">
        <f t="shared" ref="B10:O10" si="3">IF(B6=0,"",B15/B7)</f>
        <v>4.7173913043478262</v>
      </c>
      <c r="C10" s="51">
        <f t="shared" si="3"/>
        <v>5.096774193548387</v>
      </c>
      <c r="D10" s="51">
        <f t="shared" si="3"/>
        <v>5.3055555555555554</v>
      </c>
      <c r="E10" s="51">
        <f t="shared" si="3"/>
        <v>5.9177215189873413</v>
      </c>
      <c r="F10" s="51">
        <f t="shared" si="3"/>
        <v>5.6203208556149731</v>
      </c>
      <c r="G10" s="51">
        <f t="shared" si="3"/>
        <v>5.7351598173515983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5.5743589743589741</v>
      </c>
      <c r="O10" s="52">
        <f t="shared" si="3"/>
        <v>5.5743589743589741</v>
      </c>
    </row>
    <row r="11" spans="1:15" s="55" customFormat="1" x14ac:dyDescent="0.2">
      <c r="A11" s="29" t="s">
        <v>72</v>
      </c>
      <c r="B11" s="125">
        <f>VLOOKUP($A$2,'[2]LMU Other'!$A$2:$Z$36,25,FALSE)</f>
        <v>750.6</v>
      </c>
      <c r="C11" s="125">
        <f>VLOOKUP($A$2,'[1]LMU Other'!$A$2:$Z$36,25,FALSE)</f>
        <v>1380.5</v>
      </c>
      <c r="D11" s="125">
        <f>VLOOKUP($A$2,'[3]LMU Other'!$A$2:$Z$36,25,FALSE)</f>
        <v>2070.3000000000002</v>
      </c>
      <c r="E11" s="125">
        <f>VLOOKUP($A$2,'[4]LMU Other'!$A$2:$Z$36,25,FALSE)</f>
        <v>3278.5</v>
      </c>
      <c r="F11" s="125">
        <f>VLOOKUP($A$2,'[5]LMU Other'!$A$2:$Z$36,25,FALSE)</f>
        <v>3726.9</v>
      </c>
      <c r="G11" s="125">
        <f>VLOOKUP($A$2,'[6]LMU Other'!$A$2:$Z$36,25,FALSE)</f>
        <v>4441</v>
      </c>
      <c r="H11" s="125">
        <f>VLOOKUP($A$2,'[7]LMU Other'!$A$2:$Z$36,25,FALSE)</f>
        <v>0</v>
      </c>
      <c r="I11" s="125">
        <f>VLOOKUP($A$2,'[8]LMU Other'!$A$2:$Z$36,25,FALSE)</f>
        <v>0</v>
      </c>
      <c r="J11" s="125">
        <f>VLOOKUP($A$2,'[9]LMU Other'!$A$2:$Z$36,25,FALSE)</f>
        <v>0</v>
      </c>
      <c r="K11" s="125">
        <f>VLOOKUP($A$2,'[10]LMU Other'!$A$2:$Z$36,25,FALSE)</f>
        <v>0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15647.8</v>
      </c>
      <c r="O11" s="81">
        <f>N11/$N$5</f>
        <v>2607.9666666666667</v>
      </c>
    </row>
    <row r="12" spans="1:15" s="58" customFormat="1" x14ac:dyDescent="0.2">
      <c r="A12" s="56" t="s">
        <v>73</v>
      </c>
      <c r="B12" s="57">
        <f t="shared" ref="B12:O12" si="4">IF(B6=0,"",B11/B15)</f>
        <v>3.4589861751152076</v>
      </c>
      <c r="C12" s="57">
        <f t="shared" si="4"/>
        <v>4.3686708860759493</v>
      </c>
      <c r="D12" s="57">
        <f t="shared" si="4"/>
        <v>3.6130890052356026</v>
      </c>
      <c r="E12" s="57">
        <f t="shared" si="4"/>
        <v>3.5064171122994652</v>
      </c>
      <c r="F12" s="57">
        <f t="shared" si="4"/>
        <v>3.5460513796384396</v>
      </c>
      <c r="G12" s="57">
        <f t="shared" si="4"/>
        <v>3.535828025477707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3.5988500459981601</v>
      </c>
      <c r="O12" s="57">
        <f t="shared" si="4"/>
        <v>3.5988500459981605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217</v>
      </c>
      <c r="C15" s="125">
        <f>VLOOKUP($A$2,'[1]LC Invoice'!$A$2:$Q$34,4,FALSE)</f>
        <v>316</v>
      </c>
      <c r="D15" s="125">
        <f>VLOOKUP($A$2,'[3]LC Invoice'!$A$2:$S$34,4,FALSE)</f>
        <v>573</v>
      </c>
      <c r="E15" s="125">
        <f>VLOOKUP($A$2,'[4]LC Invoice'!$A$2:$P$34,4,FALSE)</f>
        <v>935</v>
      </c>
      <c r="F15" s="125">
        <f>VLOOKUP($A$2,'[5]LC Invoice'!$A$2:$P$34,4,FALSE)</f>
        <v>1051</v>
      </c>
      <c r="G15" s="125">
        <f>VLOOKUP($A$2,'[6]LC Invoice'!$A$2:$P$34,4,FALSE)</f>
        <v>1256</v>
      </c>
      <c r="H15" s="125">
        <f>VLOOKUP($A$2,'[7]LC Invoice'!$A$2:$P$34,4,FALSE)</f>
        <v>0</v>
      </c>
      <c r="I15" s="125">
        <f>VLOOKUP($A$2,'[8]LC Invoice'!$A$2:$P$34,4,FALSE)</f>
        <v>0</v>
      </c>
      <c r="J15" s="125">
        <f>VLOOKUP($A$2,'[9]LC Invoice'!$A$2:$P$34,4,FALSE)</f>
        <v>0</v>
      </c>
      <c r="K15" s="125">
        <f>VLOOKUP($A$2,'[10]LC Invoice'!$A$2:$P$34,4,FALSE)</f>
        <v>0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4348</v>
      </c>
      <c r="O15" s="48">
        <f>N15/$N$5</f>
        <v>724.66666666666663</v>
      </c>
    </row>
    <row r="16" spans="1:15" s="66" customFormat="1" x14ac:dyDescent="0.2">
      <c r="A16" s="64" t="s">
        <v>76</v>
      </c>
      <c r="B16" s="125">
        <f>VLOOKUP($A$2,'[2]Wheelchair Trips'!$A$2:$E$34,3,FALSE)</f>
        <v>18</v>
      </c>
      <c r="C16" s="125">
        <f>VLOOKUP($A$2,'[1]Wheelchair Trips'!$A$2:$E$34,3,FALSE)</f>
        <v>24</v>
      </c>
      <c r="D16" s="125">
        <f>VLOOKUP($A$2,'[3]Wheelchair Trips'!$A$2:$E$34,3,FALSE)</f>
        <v>76</v>
      </c>
      <c r="E16" s="125">
        <f>VLOOKUP($A$2,'[4]Wheelchair Trips'!$A$2:$E$34,3,FALSE)</f>
        <v>134</v>
      </c>
      <c r="F16" s="125">
        <f>VLOOKUP($A$2,'[5]Wheelchair Trips'!$A$2:$E$34,3,FALSE)</f>
        <v>211</v>
      </c>
      <c r="G16" s="125">
        <f>VLOOKUP($A$2,'[6]Wheelchair Trips'!$A$2:$E$34,3,FALSE)</f>
        <v>219</v>
      </c>
      <c r="H16" s="125">
        <f>VLOOKUP($A$2,'[7]Wheelchair Trips'!$A$2:$E$34,3,FALSE)</f>
        <v>0</v>
      </c>
      <c r="I16" s="125">
        <f>VLOOKUP($A$2,'[8]Wheelchair Trips'!$A$2:$E$34,3,FALSE)</f>
        <v>0</v>
      </c>
      <c r="J16" s="125">
        <f>VLOOKUP($A$2,'[9]Wheelchair Trips'!$A$2:$E$34,3,FALSE)</f>
        <v>0</v>
      </c>
      <c r="K16" s="125">
        <f>VLOOKUP($A$2,'[10]Wheelchair Trips'!$A$2:$E$34,3,FALSE)</f>
        <v>0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682</v>
      </c>
      <c r="O16" s="48">
        <f>N16/$N$5</f>
        <v>113.66666666666667</v>
      </c>
    </row>
    <row r="17" spans="1:17" s="11" customFormat="1" x14ac:dyDescent="0.2">
      <c r="A17" s="49" t="s">
        <v>77</v>
      </c>
      <c r="B17" s="67">
        <f t="shared" ref="B17:O17" si="5">IF(B6=0,"",B16/B15)</f>
        <v>8.294930875576037E-2</v>
      </c>
      <c r="C17" s="67">
        <f t="shared" si="5"/>
        <v>7.5949367088607597E-2</v>
      </c>
      <c r="D17" s="67">
        <f t="shared" si="5"/>
        <v>0.13263525305410123</v>
      </c>
      <c r="E17" s="67">
        <f t="shared" si="5"/>
        <v>0.14331550802139037</v>
      </c>
      <c r="F17" s="67">
        <f t="shared" si="5"/>
        <v>0.20076117982873454</v>
      </c>
      <c r="G17" s="67">
        <f t="shared" si="5"/>
        <v>0.17436305732484075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0.15685372585096596</v>
      </c>
      <c r="O17" s="68">
        <f t="shared" si="5"/>
        <v>0.15685372585096596</v>
      </c>
      <c r="Q17" s="5"/>
    </row>
    <row r="18" spans="1:17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7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7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7" x14ac:dyDescent="0.2">
      <c r="A21" s="49" t="s">
        <v>80</v>
      </c>
      <c r="B21" s="125">
        <f>VLOOKUP($A$2,'[2]LC Invoice'!$A$2:$P$34,7,FALSE)</f>
        <v>0</v>
      </c>
      <c r="C21" s="125">
        <f>VLOOKUP($A$2,'[1]LC Invoice'!$A$2:$Q$34,7,FALSE)</f>
        <v>18</v>
      </c>
      <c r="D21" s="125">
        <f>VLOOKUP($A$2,'[3]LC Invoice'!$A$2:$S$34,7,FALSE)</f>
        <v>20</v>
      </c>
      <c r="E21" s="125">
        <f>VLOOKUP($A$2,'[4]LC Invoice'!$A$2:$P$34,7,FALSE)</f>
        <v>9</v>
      </c>
      <c r="F21" s="125">
        <f>VLOOKUP($A$2,'[5]LC Invoice'!$A$2:$P$34,7,FALSE)</f>
        <v>2</v>
      </c>
      <c r="G21" s="125">
        <f>VLOOKUP($A$2,'[6]LC Invoice'!$A$2:$P$34,7,FALSE)</f>
        <v>26</v>
      </c>
      <c r="H21" s="125">
        <f>VLOOKUP($A$2,'[7]LC Invoice'!$A$2:$P$34,7,FALSE)</f>
        <v>0</v>
      </c>
      <c r="I21" s="125">
        <f>VLOOKUP($A$2,'[8]LC Invoice'!$A$2:$P$34,7,FALSE)</f>
        <v>0</v>
      </c>
      <c r="J21" s="125">
        <f>VLOOKUP($A$2,'[9]LC Invoice'!$A$2:$P$34,7,FALSE)</f>
        <v>0</v>
      </c>
      <c r="K21" s="125">
        <f>VLOOKUP($A$2,'[10]LC Invoice'!$A$2:$P$34,7,FALSE)</f>
        <v>0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75</v>
      </c>
      <c r="O21" s="70">
        <f>N21/$N$5</f>
        <v>12.5</v>
      </c>
    </row>
    <row r="22" spans="1:17" s="75" customFormat="1" x14ac:dyDescent="0.2">
      <c r="A22" s="29" t="s">
        <v>81</v>
      </c>
      <c r="B22" s="125">
        <f>VLOOKUP($A$2,'[2]LC Invoice'!$A$2:$P$35,8,FALSE)</f>
        <v>0</v>
      </c>
      <c r="C22" s="125">
        <f>VLOOKUP($A$2,'[1]LC Invoice'!$A$2:$Q$35,8,FALSE)</f>
        <v>9</v>
      </c>
      <c r="D22" s="125">
        <f>VLOOKUP($A$2,'[3]LC Invoice'!$A$2:$S$35,8,FALSE)</f>
        <v>4.5</v>
      </c>
      <c r="E22" s="125">
        <f>VLOOKUP($A$2,'[4]LC Invoice'!$A$2:$P$35,8,FALSE)</f>
        <v>40.5</v>
      </c>
      <c r="F22" s="125">
        <f>VLOOKUP($A$2,'[5]LC Invoice'!$A$2:$P$35,8,FALSE)</f>
        <v>11</v>
      </c>
      <c r="G22" s="125">
        <f>VLOOKUP($A$2,'[6]LC Invoice'!$A$2:$P$35,8,FALSE)</f>
        <v>9</v>
      </c>
      <c r="H22" s="125">
        <f>VLOOKUP($A$2,'[7]LC Invoice'!$A$2:$P$35,8,FALSE)</f>
        <v>0</v>
      </c>
      <c r="I22" s="125">
        <f>VLOOKUP($A$2,'[8]LC Invoice'!$A$2:$P$35,8,FALSE)</f>
        <v>0</v>
      </c>
      <c r="J22" s="125">
        <f>VLOOKUP($A$2,'[9]LC Invoice'!$A$2:$P$35,8,FALSE)</f>
        <v>0</v>
      </c>
      <c r="K22" s="125">
        <f>VLOOKUP($A$2,'[10]LC Invoice'!$A$2:$P$35,8,FALSE)</f>
        <v>0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74</v>
      </c>
      <c r="O22" s="54">
        <f>N22/$N$5</f>
        <v>12.333333333333334</v>
      </c>
    </row>
    <row r="23" spans="1:17" x14ac:dyDescent="0.2">
      <c r="A23" s="49" t="s">
        <v>82</v>
      </c>
      <c r="B23" s="67">
        <f t="shared" ref="B23:O23" si="6">IF(B6=0,"",B21/B15)</f>
        <v>0</v>
      </c>
      <c r="C23" s="67">
        <f t="shared" si="6"/>
        <v>5.6962025316455694E-2</v>
      </c>
      <c r="D23" s="67">
        <f t="shared" si="6"/>
        <v>3.4904013961605584E-2</v>
      </c>
      <c r="E23" s="67">
        <f t="shared" si="6"/>
        <v>9.6256684491978616E-3</v>
      </c>
      <c r="F23" s="67">
        <f t="shared" si="6"/>
        <v>1.9029495718363464E-3</v>
      </c>
      <c r="G23" s="67">
        <f t="shared" si="6"/>
        <v>2.0700636942675158E-2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1.7249310027598896E-2</v>
      </c>
      <c r="O23" s="68">
        <f t="shared" si="6"/>
        <v>1.7249310027598896E-2</v>
      </c>
    </row>
    <row r="24" spans="1:17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75</v>
      </c>
      <c r="D24" s="125">
        <f>VLOOKUP($A$2,'[3]LC Invoice'!$A$2:$V$34,18,FALSE)</f>
        <v>12.611273996509599</v>
      </c>
      <c r="E24" s="125">
        <f>VLOOKUP($A$2,'[4]LC Invoice'!$A$2:$S$34,18,FALSE)</f>
        <v>12.32607486631016</v>
      </c>
      <c r="F24" s="125">
        <f>VLOOKUP($A$2,'[5]LC Invoice'!$A$2:$S$34,18,FALSE)</f>
        <v>12.584757373929591</v>
      </c>
      <c r="G24" s="125">
        <f>VLOOKUP($A$2,'[6]LC Invoice'!$A$2:$S$34,18,FALSE)</f>
        <v>12.700692675159235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139.2227989119086</v>
      </c>
      <c r="O24" s="154">
        <f>N24/COUNTIF(B24:M24,"&lt;&gt;0")</f>
        <v>23.203799818651433</v>
      </c>
    </row>
    <row r="25" spans="1:17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16</v>
      </c>
      <c r="D25" s="125">
        <f>VLOOKUP($A$2,'[3]LC Invoice'!$A$2:$V$34,19,FALSE)</f>
        <v>7.0000000000000009</v>
      </c>
      <c r="E25" s="125">
        <f>VLOOKUP($A$2,'[4]LC Invoice'!$A$2:$S$34,19,FALSE)</f>
        <v>6.3000000000000007</v>
      </c>
      <c r="F25" s="125">
        <f>VLOOKUP($A$2,'[5]LC Invoice'!$A$2:$S$34,19,FALSE)</f>
        <v>16.799999999999994</v>
      </c>
      <c r="G25" s="125">
        <f>VLOOKUP($A$2,'[6]LC Invoice'!$A$2:$S$34,19,FALSE)</f>
        <v>11.199999999999998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60.79999999999999</v>
      </c>
      <c r="O25" s="155">
        <f>N25/COUNTIF(B25:M25,"&lt;&gt;0")</f>
        <v>10.133333333333331</v>
      </c>
    </row>
    <row r="26" spans="1:17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7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7" s="55" customFormat="1" x14ac:dyDescent="0.2">
      <c r="A28" s="29" t="s">
        <v>84</v>
      </c>
      <c r="B28" s="125">
        <f>VLOOKUP($A$2,'[2]LMU Other'!$A$2:$Z$36,24,FALSE)</f>
        <v>1953.28</v>
      </c>
      <c r="C28" s="125">
        <f>VLOOKUP($A$2,'[1]LMU Other'!$A$2:$Z$36,24,FALSE)</f>
        <v>2832.12</v>
      </c>
      <c r="D28" s="125">
        <f>VLOOKUP($A$2,'[3]LMU Other'!$A$2:$Z$36,24,FALSE)</f>
        <v>4958.5600000000004</v>
      </c>
      <c r="E28" s="125">
        <f>VLOOKUP($A$2,'[4]LMU Other'!$A$2:$Z$36,24,FALSE)</f>
        <v>7898.48</v>
      </c>
      <c r="F28" s="125">
        <f>VLOOKUP($A$2,'[5]LMU Other'!$A$2:$Z$36,24,FALSE)</f>
        <v>9051.68</v>
      </c>
      <c r="G28" s="125">
        <f>VLOOKUP($A$2,'[6]LMU Other'!$A$2:$Z$36,24,FALSE)</f>
        <v>10958.77</v>
      </c>
      <c r="H28" s="125">
        <f>VLOOKUP($A$2,'[7]LMU Other'!$A$2:$Z$36,24,FALSE)</f>
        <v>0</v>
      </c>
      <c r="I28" s="125">
        <f>VLOOKUP($A$2,'[8]LMU Other'!$A$2:$Z$36,24,FALSE)</f>
        <v>0</v>
      </c>
      <c r="J28" s="125">
        <f>VLOOKUP($A$2,'[9]LMU Other'!$A$2:$Z$36,24,FALSE)</f>
        <v>0</v>
      </c>
      <c r="K28" s="125">
        <f>VLOOKUP($A$2,'[10]LMU Other'!$A$2:$Z$36,24,FALSE)</f>
        <v>0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37652.89</v>
      </c>
      <c r="O28" s="54">
        <f>N28/$N$5</f>
        <v>6275.4816666666666</v>
      </c>
    </row>
    <row r="29" spans="1:17" s="75" customFormat="1" x14ac:dyDescent="0.2">
      <c r="A29" s="29" t="s">
        <v>85</v>
      </c>
      <c r="B29" s="125">
        <f>VLOOKUP($A$2,'[2]LC Invoice'!$A$2:$P$34,9,FALSE)</f>
        <v>70</v>
      </c>
      <c r="C29" s="125">
        <f>VLOOKUP($A$2,'[1]LC Invoice'!$A$2:$Q$34,9,FALSE)</f>
        <v>114.1</v>
      </c>
      <c r="D29" s="125">
        <f>VLOOKUP($A$2,'[3]LC Invoice'!$A$2:$S$34,9,FALSE)</f>
        <v>197.4</v>
      </c>
      <c r="E29" s="125">
        <f>VLOOKUP($A$2,'[4]LC Invoice'!$A$2:$P$34,9,FALSE)</f>
        <v>347.9</v>
      </c>
      <c r="F29" s="125">
        <f>VLOOKUP($A$2,'[5]LC Invoice'!$A$2:$P$34,9,FALSE)</f>
        <v>448</v>
      </c>
      <c r="G29" s="125">
        <f>VLOOKUP($A$2,'[6]LC Invoice'!$A$2:$P$34,9,FALSE)</f>
        <v>552.29999999999995</v>
      </c>
      <c r="H29" s="125">
        <f>VLOOKUP($A$2,'[7]LC Invoice'!$A$2:$P$34,9,FALSE)</f>
        <v>0</v>
      </c>
      <c r="I29" s="125">
        <f>VLOOKUP($A$2,'[8]LC Invoice'!$A$2:$P$34,9,FALSE)</f>
        <v>0</v>
      </c>
      <c r="J29" s="125">
        <f>VLOOKUP($A$2,'[9]LC Invoice'!$A$2:$P$34,9,FALSE)</f>
        <v>0</v>
      </c>
      <c r="K29" s="125">
        <f>VLOOKUP($A$2,'[10]LC Invoice'!$A$2:$P$34,9,FALSE)</f>
        <v>0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1729.7</v>
      </c>
      <c r="O29" s="81">
        <f>N29/$N$5</f>
        <v>288.28333333333336</v>
      </c>
    </row>
    <row r="30" spans="1:17" s="75" customFormat="1" x14ac:dyDescent="0.2">
      <c r="A30" s="2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7" s="75" customFormat="1" x14ac:dyDescent="0.2">
      <c r="A31" s="2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7" s="75" customFormat="1" x14ac:dyDescent="0.2">
      <c r="A32" s="2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114" customFormat="1" x14ac:dyDescent="0.2">
      <c r="A33" s="112" t="s">
        <v>176</v>
      </c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114" customFormat="1" x14ac:dyDescent="0.2">
      <c r="A34" s="112" t="s">
        <v>177</v>
      </c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114" customFormat="1" x14ac:dyDescent="0.2">
      <c r="A35" s="112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2703.88</v>
      </c>
      <c r="C39" s="94">
        <f t="shared" ref="C39:M39" si="9">C11+C28</f>
        <v>4212.62</v>
      </c>
      <c r="D39" s="94">
        <f t="shared" si="9"/>
        <v>7028.8600000000006</v>
      </c>
      <c r="E39" s="94">
        <f t="shared" si="9"/>
        <v>11176.98</v>
      </c>
      <c r="F39" s="94">
        <f t="shared" si="9"/>
        <v>12778.58</v>
      </c>
      <c r="G39" s="94">
        <f t="shared" si="9"/>
        <v>15399.77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 t="shared" si="9"/>
        <v>0</v>
      </c>
      <c r="L39" s="94">
        <f t="shared" si="9"/>
        <v>0</v>
      </c>
      <c r="M39" s="94">
        <f t="shared" si="9"/>
        <v>0</v>
      </c>
      <c r="N39" s="110">
        <f>SUM(B39:M39)</f>
        <v>53300.69</v>
      </c>
      <c r="O39" s="110">
        <f>N39/$N$5</f>
        <v>8883.4483333333337</v>
      </c>
    </row>
    <row r="40" spans="1:15" s="58" customFormat="1" x14ac:dyDescent="0.2">
      <c r="A40" s="56" t="s">
        <v>91</v>
      </c>
      <c r="B40" s="94">
        <f>B28+B29</f>
        <v>2023.28</v>
      </c>
      <c r="C40" s="94">
        <f t="shared" ref="C40:M40" si="10">C28+C29</f>
        <v>2946.22</v>
      </c>
      <c r="D40" s="94">
        <f t="shared" si="10"/>
        <v>5155.96</v>
      </c>
      <c r="E40" s="94">
        <f t="shared" si="10"/>
        <v>8246.3799999999992</v>
      </c>
      <c r="F40" s="94">
        <f t="shared" si="10"/>
        <v>9499.68</v>
      </c>
      <c r="G40" s="94">
        <f t="shared" si="10"/>
        <v>11511.07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39382.589999999997</v>
      </c>
      <c r="O40" s="110">
        <f>N40/$N$5</f>
        <v>6563.7649999999994</v>
      </c>
    </row>
    <row r="41" spans="1:15" s="58" customFormat="1" x14ac:dyDescent="0.2">
      <c r="A41" s="56" t="s">
        <v>92</v>
      </c>
      <c r="B41" s="94">
        <f t="shared" ref="B41:M41" si="11">SUM(B28:B31)</f>
        <v>2023.28</v>
      </c>
      <c r="C41" s="94">
        <f t="shared" si="11"/>
        <v>2946.22</v>
      </c>
      <c r="D41" s="94">
        <f t="shared" si="11"/>
        <v>5155.96</v>
      </c>
      <c r="E41" s="94">
        <f t="shared" si="11"/>
        <v>8246.3799999999992</v>
      </c>
      <c r="F41" s="94">
        <f t="shared" si="11"/>
        <v>9499.68</v>
      </c>
      <c r="G41" s="94">
        <f t="shared" si="11"/>
        <v>11511.07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39382.589999999997</v>
      </c>
      <c r="O41" s="110">
        <f>N41/$N$5</f>
        <v>6563.7649999999994</v>
      </c>
    </row>
    <row r="42" spans="1:15" s="95" customFormat="1" x14ac:dyDescent="0.2">
      <c r="A42" s="56" t="s">
        <v>93</v>
      </c>
      <c r="B42" s="94">
        <f t="shared" ref="B42:M42" si="12">SUM(B28:B32)</f>
        <v>2023.28</v>
      </c>
      <c r="C42" s="94">
        <f t="shared" si="12"/>
        <v>2946.22</v>
      </c>
      <c r="D42" s="94">
        <f t="shared" si="12"/>
        <v>5155.96</v>
      </c>
      <c r="E42" s="94">
        <f>SUM(E28:E32)</f>
        <v>8246.3799999999992</v>
      </c>
      <c r="F42" s="94">
        <f t="shared" si="12"/>
        <v>9499.68</v>
      </c>
      <c r="G42" s="94">
        <f t="shared" si="12"/>
        <v>11511.07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 t="shared" si="12"/>
        <v>0</v>
      </c>
      <c r="L42" s="94">
        <f>SUM(L28:L32)</f>
        <v>0</v>
      </c>
      <c r="M42" s="94">
        <f t="shared" si="12"/>
        <v>0</v>
      </c>
      <c r="N42" s="110">
        <f>SUM(B42:M42)</f>
        <v>39382.589999999997</v>
      </c>
      <c r="O42" s="110">
        <f>N42/$N$5</f>
        <v>6563.7649999999994</v>
      </c>
    </row>
    <row r="43" spans="1:15" s="58" customFormat="1" x14ac:dyDescent="0.2">
      <c r="A43" s="96" t="s">
        <v>94</v>
      </c>
      <c r="B43" s="97">
        <f t="shared" ref="B43:M43" si="13">B42-B36</f>
        <v>2023.28</v>
      </c>
      <c r="C43" s="97">
        <f>C42-C36</f>
        <v>2946.22</v>
      </c>
      <c r="D43" s="97">
        <f t="shared" si="13"/>
        <v>5155.96</v>
      </c>
      <c r="E43" s="97">
        <f>E42-E36</f>
        <v>8246.3799999999992</v>
      </c>
      <c r="F43" s="97">
        <f t="shared" si="13"/>
        <v>9499.68</v>
      </c>
      <c r="G43" s="97">
        <f t="shared" si="13"/>
        <v>11511.07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 t="shared" si="13"/>
        <v>0</v>
      </c>
      <c r="L43" s="97">
        <f t="shared" si="13"/>
        <v>0</v>
      </c>
      <c r="M43" s="97">
        <f t="shared" si="13"/>
        <v>0</v>
      </c>
      <c r="N43" s="111">
        <f>SUM(B43:M43)</f>
        <v>39382.589999999997</v>
      </c>
      <c r="O43" s="111">
        <f>N43/$N$5</f>
        <v>6563.7649999999994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>IF(B$6=0,"",B39/B$15)</f>
        <v>12.460276497695853</v>
      </c>
      <c r="C46" s="94">
        <f>IF(C$6=0,"",C39/C$15)</f>
        <v>13.331075949367088</v>
      </c>
      <c r="D46" s="94">
        <f>IF(D$6=0,"",D39/D$15)</f>
        <v>12.266771378708553</v>
      </c>
      <c r="E46" s="94">
        <f>IF(E$6=0,"",E39/E$15)</f>
        <v>11.953989304812835</v>
      </c>
      <c r="F46" s="94">
        <f t="shared" ref="F46:M46" si="14">IF(F$6=0,"",F39/F$15)</f>
        <v>12.158496669838248</v>
      </c>
      <c r="G46" s="94">
        <f>IF(G$6=0,"",G39/G$15)</f>
        <v>12.260963375796178</v>
      </c>
      <c r="H46" s="94" t="str">
        <f>IF(H$6=0,"",H39/H$15)</f>
        <v/>
      </c>
      <c r="I46" s="94" t="str">
        <f t="shared" si="14"/>
        <v/>
      </c>
      <c r="J46" s="94" t="str">
        <f>IF(J$6=0,"",J39/J$15)</f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>IF(N$6=0,"",N39/N$15)</f>
        <v>12.25866835326587</v>
      </c>
      <c r="O46" s="108">
        <f>IF(O$6=0,"",O39/O$15)</f>
        <v>12.25866835326587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9.0012903225806458</v>
      </c>
      <c r="C47" s="94">
        <f t="shared" si="15"/>
        <v>8.9624050632911381</v>
      </c>
      <c r="D47" s="94">
        <f t="shared" si="15"/>
        <v>8.6536823734729502</v>
      </c>
      <c r="E47" s="94">
        <f t="shared" si="15"/>
        <v>8.447572192513368</v>
      </c>
      <c r="F47" s="94">
        <f t="shared" si="15"/>
        <v>8.6124452901998101</v>
      </c>
      <c r="G47" s="94">
        <f t="shared" si="15"/>
        <v>8.725135350318471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8.6598183072677095</v>
      </c>
      <c r="O47" s="108">
        <f t="shared" si="15"/>
        <v>8.6598183072677095</v>
      </c>
    </row>
    <row r="48" spans="1:15" s="58" customFormat="1" x14ac:dyDescent="0.2">
      <c r="A48" s="56" t="s">
        <v>98</v>
      </c>
      <c r="B48" s="94">
        <f>IF(B$6=0,"",B40/B$15)</f>
        <v>9.3238709677419358</v>
      </c>
      <c r="C48" s="94">
        <f t="shared" ref="B48:D51" si="16">IF(C$6=0,"",C40/C$15)</f>
        <v>9.3234810126582275</v>
      </c>
      <c r="D48" s="94">
        <f t="shared" si="16"/>
        <v>8.9981849912739964</v>
      </c>
      <c r="E48" s="94">
        <f t="shared" ref="E48:M48" si="17">IF(E$6=0,"",E40/E$15)</f>
        <v>8.8196577540106951</v>
      </c>
      <c r="F48" s="94">
        <f t="shared" si="17"/>
        <v>9.038705994291151</v>
      </c>
      <c r="G48" s="94">
        <f t="shared" ref="G48:H51" si="18">IF(G$6=0,"",G40/G$15)</f>
        <v>9.1648646496815278</v>
      </c>
      <c r="H48" s="94" t="str">
        <f t="shared" si="18"/>
        <v/>
      </c>
      <c r="I48" s="94" t="str">
        <f t="shared" si="17"/>
        <v/>
      </c>
      <c r="J48" s="94" t="str">
        <f t="shared" si="17"/>
        <v/>
      </c>
      <c r="K48" s="94" t="str">
        <f t="shared" si="17"/>
        <v/>
      </c>
      <c r="L48" s="94" t="str">
        <f t="shared" si="17"/>
        <v/>
      </c>
      <c r="M48" s="94" t="str">
        <f t="shared" si="17"/>
        <v/>
      </c>
      <c r="N48" s="108">
        <f t="shared" ref="N48:O51" si="19">IF(N$6=0,"",N40/N$15)</f>
        <v>9.0576333946642134</v>
      </c>
      <c r="O48" s="108">
        <f t="shared" si="19"/>
        <v>9.0576333946642134</v>
      </c>
    </row>
    <row r="49" spans="1:15" s="58" customFormat="1" x14ac:dyDescent="0.2">
      <c r="A49" s="56" t="s">
        <v>99</v>
      </c>
      <c r="B49" s="94">
        <f t="shared" si="16"/>
        <v>9.3238709677419358</v>
      </c>
      <c r="C49" s="94">
        <f t="shared" si="16"/>
        <v>9.3234810126582275</v>
      </c>
      <c r="D49" s="94">
        <f t="shared" si="16"/>
        <v>8.9981849912739964</v>
      </c>
      <c r="E49" s="94">
        <f t="shared" ref="E49:M49" si="20">IF(E$6=0,"",E41/E$15)</f>
        <v>8.8196577540106951</v>
      </c>
      <c r="F49" s="94">
        <f t="shared" si="20"/>
        <v>9.038705994291151</v>
      </c>
      <c r="G49" s="94">
        <f t="shared" si="18"/>
        <v>9.1648646496815278</v>
      </c>
      <c r="H49" s="94" t="str">
        <f t="shared" si="18"/>
        <v/>
      </c>
      <c r="I49" s="94" t="str">
        <f t="shared" si="20"/>
        <v/>
      </c>
      <c r="J49" s="94" t="str">
        <f t="shared" si="20"/>
        <v/>
      </c>
      <c r="K49" s="94" t="str">
        <f t="shared" si="20"/>
        <v/>
      </c>
      <c r="L49" s="94" t="str">
        <f t="shared" si="20"/>
        <v/>
      </c>
      <c r="M49" s="94" t="str">
        <f t="shared" si="20"/>
        <v/>
      </c>
      <c r="N49" s="108">
        <f t="shared" si="19"/>
        <v>9.0576333946642134</v>
      </c>
      <c r="O49" s="108">
        <f t="shared" si="19"/>
        <v>9.0576333946642134</v>
      </c>
    </row>
    <row r="50" spans="1:15" s="95" customFormat="1" x14ac:dyDescent="0.2">
      <c r="A50" s="56" t="s">
        <v>100</v>
      </c>
      <c r="B50" s="94">
        <f t="shared" si="16"/>
        <v>9.3238709677419358</v>
      </c>
      <c r="C50" s="94">
        <f t="shared" si="16"/>
        <v>9.3234810126582275</v>
      </c>
      <c r="D50" s="94">
        <f t="shared" si="16"/>
        <v>8.9981849912739964</v>
      </c>
      <c r="E50" s="94">
        <f t="shared" ref="E50:M50" si="21">IF(E$6=0,"",E42/E$15)</f>
        <v>8.8196577540106951</v>
      </c>
      <c r="F50" s="94">
        <f t="shared" si="21"/>
        <v>9.038705994291151</v>
      </c>
      <c r="G50" s="94">
        <f t="shared" si="18"/>
        <v>9.1648646496815278</v>
      </c>
      <c r="H50" s="94" t="str">
        <f t="shared" si="18"/>
        <v/>
      </c>
      <c r="I50" s="94" t="str">
        <f t="shared" si="21"/>
        <v/>
      </c>
      <c r="J50" s="94" t="str">
        <f t="shared" si="21"/>
        <v/>
      </c>
      <c r="K50" s="94" t="str">
        <f t="shared" si="21"/>
        <v/>
      </c>
      <c r="L50" s="94" t="str">
        <f t="shared" si="21"/>
        <v/>
      </c>
      <c r="M50" s="94" t="str">
        <f t="shared" si="21"/>
        <v/>
      </c>
      <c r="N50" s="108">
        <f t="shared" si="19"/>
        <v>9.0576333946642134</v>
      </c>
      <c r="O50" s="108">
        <f t="shared" si="19"/>
        <v>9.0576333946642134</v>
      </c>
    </row>
    <row r="51" spans="1:15" s="58" customFormat="1" x14ac:dyDescent="0.2">
      <c r="A51" s="96" t="s">
        <v>94</v>
      </c>
      <c r="B51" s="97">
        <f t="shared" si="16"/>
        <v>9.3238709677419358</v>
      </c>
      <c r="C51" s="97">
        <f t="shared" si="16"/>
        <v>9.3234810126582275</v>
      </c>
      <c r="D51" s="97">
        <f t="shared" si="16"/>
        <v>8.9981849912739964</v>
      </c>
      <c r="E51" s="97">
        <f t="shared" ref="E51:M51" si="22">IF(E$6=0,"",E43/E$15)</f>
        <v>8.8196577540106951</v>
      </c>
      <c r="F51" s="97">
        <f t="shared" si="22"/>
        <v>9.038705994291151</v>
      </c>
      <c r="G51" s="97">
        <f t="shared" si="18"/>
        <v>9.1648646496815278</v>
      </c>
      <c r="H51" s="97" t="str">
        <f t="shared" si="18"/>
        <v/>
      </c>
      <c r="I51" s="97" t="str">
        <f t="shared" si="22"/>
        <v/>
      </c>
      <c r="J51" s="97" t="str">
        <f t="shared" si="22"/>
        <v/>
      </c>
      <c r="K51" s="97" t="str">
        <f t="shared" si="22"/>
        <v/>
      </c>
      <c r="L51" s="97" t="str">
        <f t="shared" si="22"/>
        <v/>
      </c>
      <c r="M51" s="97" t="str">
        <f t="shared" si="22"/>
        <v/>
      </c>
      <c r="N51" s="97">
        <f t="shared" si="19"/>
        <v>9.0576333946642134</v>
      </c>
      <c r="O51" s="97">
        <f t="shared" si="19"/>
        <v>9.0576333946642134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4" orientation="landscape" r:id="rId1"/>
  <headerFooter alignWithMargins="0"/>
  <colBreaks count="1" manualBreakCount="1">
    <brk id="7" max="1048575" man="1"/>
  </colBreaks>
  <ignoredErrors>
    <ignoredError sqref="N13:N14 I52:M52 I46:I51 B23 B37:B38 B17:B20 B47 J51 D17:E20 C37:C41 K46:M51 J47:J49 C18:C20 B5:F5 D23 L37:M41 B52:F52 B8:D10 B12:E14 B32:E32 D37:E38 B26:E27 I37:K38 D40:D41 N10 I5:O5 N7:O7 B41 B43:B45 E47:F51 D43:D45 E10 E41 E44:E45 F37:F46 C44:C45 B56:B65 N35:O35 I44:K45 C54:F54 F60:L65 N26:O32 C58:F59 C60:C65 I53:O53 E55:F57 D53:F53 I40:K41 K39 I43 K43 O9:O10 B49:B51 N37:O52 L43:M45 M42 I55:O59 I54:K54 M54:O54 N16:N23 O13:O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O94"/>
  <sheetViews>
    <sheetView showGridLines="0" zoomScaleNormal="100" workbookViewId="0">
      <pane xSplit="1" ySplit="2" topLeftCell="B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D74" sqref="D74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15" customHeight="1" x14ac:dyDescent="0.2">
      <c r="A1" s="99" t="s">
        <v>101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ht="1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ht="15" customHeight="1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2083</v>
      </c>
      <c r="C6" s="125">
        <f>VLOOKUP($A$2,'[1]Taxicard Members'!$A$3:$C$35,3,FALSE)</f>
        <v>2082</v>
      </c>
      <c r="D6" s="125">
        <f>VLOOKUP($A$2,'[3]Taxicard Members'!$A$3:$C$35,3,FALSE)</f>
        <v>2082</v>
      </c>
      <c r="E6" s="125">
        <f>VLOOKUP($A$2,'[4]Taxicard Members'!$A$3:$C$35,3,FALSE)</f>
        <v>2088</v>
      </c>
      <c r="F6" s="125">
        <f>VLOOKUP($A$2,'[5]Taxicard Members'!$A$3:$C$35,3,FALSE)</f>
        <v>1999</v>
      </c>
      <c r="G6" s="125">
        <f>VLOOKUP($A$2,'[6]Taxicard Members'!$A$3:$C$35,3,FALSE)</f>
        <v>2003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12337</v>
      </c>
      <c r="O6" s="48">
        <f>N6/$N$5</f>
        <v>2056.1666666666665</v>
      </c>
    </row>
    <row r="7" spans="1:15" x14ac:dyDescent="0.2">
      <c r="A7" s="49" t="s">
        <v>68</v>
      </c>
      <c r="B7" s="125">
        <f>VLOOKUP($A$2,'[2]LMU Other'!$A$2:$Z$36,26,FALSE)</f>
        <v>61</v>
      </c>
      <c r="C7" s="125">
        <f>VLOOKUP($A$2,'[1]LMU Other'!$A$2:$Z$36,26,FALSE)</f>
        <v>82</v>
      </c>
      <c r="D7" s="125">
        <f>VLOOKUP($A$2,'[3]LMU Other'!$A$2:$Z$36,26,FALSE)</f>
        <v>102</v>
      </c>
      <c r="E7" s="125">
        <f>VLOOKUP($A$2,'[4]LMU Other'!$A$2:$Z$36,26,FALSE)</f>
        <v>174</v>
      </c>
      <c r="F7" s="125">
        <f>VLOOKUP($A$2,'[5]LMU Other'!$A$2:$Z$36,26,FALSE)</f>
        <v>201</v>
      </c>
      <c r="G7" s="125">
        <f>VLOOKUP($A$2,'[6]LMU Other'!$A$2:$Z$36,26,FALSE)</f>
        <v>219</v>
      </c>
      <c r="H7" s="125">
        <f>VLOOKUP($A$2,'[7]LMU Other'!$A$2:$Z$36,26,FALSE)</f>
        <v>0</v>
      </c>
      <c r="I7" s="125">
        <f>VLOOKUP($A$2,'[8]LMU Other'!$A$2:$Z$36,26,FALSE)</f>
        <v>0</v>
      </c>
      <c r="J7" s="125">
        <f>VLOOKUP($A$2,'[9]LMU Other'!$A$2:$Z$36,26,FALSE)</f>
        <v>0</v>
      </c>
      <c r="K7" s="125">
        <f>VLOOKUP($A$2,'[10]LMU Other'!$A$2:$Z$36,26,FALSE)</f>
        <v>0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839</v>
      </c>
      <c r="O7" s="48">
        <f>N7/$N$5</f>
        <v>139.83333333333334</v>
      </c>
    </row>
    <row r="8" spans="1:15" s="11" customFormat="1" x14ac:dyDescent="0.2">
      <c r="A8" s="49" t="s">
        <v>69</v>
      </c>
      <c r="B8" s="36">
        <f t="shared" ref="B8:M8" si="1">IF(B6=0,"",B7/B6)</f>
        <v>2.9284685549687949E-2</v>
      </c>
      <c r="C8" s="36">
        <f t="shared" si="1"/>
        <v>3.9385206532180597E-2</v>
      </c>
      <c r="D8" s="36">
        <f t="shared" si="1"/>
        <v>4.8991354466858789E-2</v>
      </c>
      <c r="E8" s="36">
        <f t="shared" si="1"/>
        <v>8.3333333333333329E-2</v>
      </c>
      <c r="F8" s="36">
        <f t="shared" si="1"/>
        <v>0.10055027513756878</v>
      </c>
      <c r="G8" s="36">
        <f t="shared" si="1"/>
        <v>0.10933599600599102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6.8006808786576958E-2</v>
      </c>
      <c r="O8" s="37">
        <f>IF(O6="","",O7/O6)</f>
        <v>6.8006808786576972E-2</v>
      </c>
    </row>
    <row r="9" spans="1:15" x14ac:dyDescent="0.2">
      <c r="A9" s="49" t="s">
        <v>70</v>
      </c>
      <c r="B9" s="51">
        <f t="shared" ref="B9:O9" si="2">IF(B6=0,"",B15/B6)</f>
        <v>9.0254440710513681E-2</v>
      </c>
      <c r="C9" s="51">
        <f t="shared" si="2"/>
        <v>0.13352545629202689</v>
      </c>
      <c r="D9" s="51">
        <f t="shared" si="2"/>
        <v>0.21037463976945245</v>
      </c>
      <c r="E9" s="51">
        <f t="shared" si="2"/>
        <v>0.34291187739463602</v>
      </c>
      <c r="F9" s="51">
        <f t="shared" si="2"/>
        <v>0.35117558779389696</v>
      </c>
      <c r="G9" s="51">
        <f t="shared" si="2"/>
        <v>0.43634548177733401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0.25905811785685334</v>
      </c>
      <c r="O9" s="52">
        <f t="shared" si="2"/>
        <v>0.25905811785685334</v>
      </c>
    </row>
    <row r="10" spans="1:15" x14ac:dyDescent="0.2">
      <c r="A10" s="49" t="s">
        <v>71</v>
      </c>
      <c r="B10" s="51">
        <f t="shared" ref="B10:O10" si="3">IF(B6=0,"",B15/B7)</f>
        <v>3.081967213114754</v>
      </c>
      <c r="C10" s="51">
        <f t="shared" si="3"/>
        <v>3.3902439024390243</v>
      </c>
      <c r="D10" s="51">
        <f t="shared" si="3"/>
        <v>4.2941176470588234</v>
      </c>
      <c r="E10" s="51">
        <f t="shared" si="3"/>
        <v>4.1149425287356323</v>
      </c>
      <c r="F10" s="51">
        <f t="shared" si="3"/>
        <v>3.4925373134328357</v>
      </c>
      <c r="G10" s="51">
        <f t="shared" si="3"/>
        <v>3.9908675799086759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3.8092967818831944</v>
      </c>
      <c r="O10" s="52">
        <f t="shared" si="3"/>
        <v>3.8092967818831935</v>
      </c>
    </row>
    <row r="11" spans="1:15" s="55" customFormat="1" x14ac:dyDescent="0.2">
      <c r="A11" s="29" t="s">
        <v>72</v>
      </c>
      <c r="B11" s="125">
        <f>VLOOKUP($A$2,'[2]LMU Other'!$A$2:$Z$36,25,FALSE)</f>
        <v>969.9</v>
      </c>
      <c r="C11" s="125">
        <f>VLOOKUP($A$2,'[1]LMU Other'!$A$2:$Z$36,25,FALSE)</f>
        <v>1708.8</v>
      </c>
      <c r="D11" s="125">
        <f>VLOOKUP($A$2,'[3]LMU Other'!$A$2:$Z$36,25,FALSE)</f>
        <v>2913.9</v>
      </c>
      <c r="E11" s="125">
        <f>VLOOKUP($A$2,'[4]LMU Other'!$A$2:$Z$36,25,FALSE)</f>
        <v>4303.8999999999996</v>
      </c>
      <c r="F11" s="125">
        <f>VLOOKUP($A$2,'[5]LMU Other'!$A$2:$Z$36,25,FALSE)</f>
        <v>4690</v>
      </c>
      <c r="G11" s="125">
        <f>VLOOKUP($A$2,'[6]LMU Other'!$A$2:$Z$36,25,FALSE)</f>
        <v>5794.7</v>
      </c>
      <c r="H11" s="125">
        <f>VLOOKUP($A$2,'[7]LMU Other'!$A$2:$Z$36,25,FALSE)</f>
        <v>0</v>
      </c>
      <c r="I11" s="125">
        <f>VLOOKUP($A$2,'[8]LMU Other'!$A$2:$Z$36,25,FALSE)</f>
        <v>0</v>
      </c>
      <c r="J11" s="125">
        <f>VLOOKUP($A$2,'[9]LMU Other'!$A$2:$Z$36,25,FALSE)</f>
        <v>0</v>
      </c>
      <c r="K11" s="125">
        <f>VLOOKUP($A$2,'[10]LMU Other'!$A$2:$Z$36,25,FALSE)</f>
        <v>0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20381.2</v>
      </c>
      <c r="O11" s="81">
        <f>N11/$N$5</f>
        <v>3396.8666666666668</v>
      </c>
    </row>
    <row r="12" spans="1:15" s="58" customFormat="1" x14ac:dyDescent="0.2">
      <c r="A12" s="56" t="s">
        <v>73</v>
      </c>
      <c r="B12" s="57">
        <f t="shared" ref="B12:O12" si="4">IF(B6=0,"",B11/B15)</f>
        <v>5.1590425531914894</v>
      </c>
      <c r="C12" s="57">
        <f t="shared" si="4"/>
        <v>6.1467625899280574</v>
      </c>
      <c r="D12" s="57">
        <f t="shared" si="4"/>
        <v>6.6527397260273977</v>
      </c>
      <c r="E12" s="57">
        <f t="shared" si="4"/>
        <v>6.011033519553072</v>
      </c>
      <c r="F12" s="57">
        <f t="shared" si="4"/>
        <v>6.6809116809116809</v>
      </c>
      <c r="G12" s="57">
        <f t="shared" si="4"/>
        <v>6.6300915331807779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6.3770963704630788</v>
      </c>
      <c r="O12" s="57">
        <f t="shared" si="4"/>
        <v>6.3770963704630796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188</v>
      </c>
      <c r="C15" s="125">
        <f>VLOOKUP($A$2,'[1]LC Invoice'!$A$2:$Q$34,4,FALSE)</f>
        <v>278</v>
      </c>
      <c r="D15" s="125">
        <f>VLOOKUP($A$2,'[3]LC Invoice'!$A$2:$S$34,4,FALSE)</f>
        <v>438</v>
      </c>
      <c r="E15" s="125">
        <f>VLOOKUP($A$2,'[4]LC Invoice'!$A$2:$P$34,4,FALSE)</f>
        <v>716</v>
      </c>
      <c r="F15" s="125">
        <f>VLOOKUP($A$2,'[5]LC Invoice'!$A$2:$P$34,4,FALSE)</f>
        <v>702</v>
      </c>
      <c r="G15" s="125">
        <f>VLOOKUP($A$2,'[6]LC Invoice'!$A$2:$P$34,4,FALSE)</f>
        <v>874</v>
      </c>
      <c r="H15" s="125">
        <f>VLOOKUP($A$2,'[7]LC Invoice'!$A$2:$P$34,4,FALSE)</f>
        <v>0</v>
      </c>
      <c r="I15" s="125">
        <f>VLOOKUP($A$2,'[8]LC Invoice'!$A$2:$P$34,4,FALSE)</f>
        <v>0</v>
      </c>
      <c r="J15" s="125">
        <f>VLOOKUP($A$2,'[9]LC Invoice'!$A$2:$P$34,4,FALSE)</f>
        <v>0</v>
      </c>
      <c r="K15" s="125">
        <f>VLOOKUP($A$2,'[10]LC Invoice'!$A$2:$P$34,4,FALSE)</f>
        <v>0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3196</v>
      </c>
      <c r="O15" s="48">
        <f>N15/$N$5</f>
        <v>532.66666666666663</v>
      </c>
    </row>
    <row r="16" spans="1:15" s="66" customFormat="1" x14ac:dyDescent="0.2">
      <c r="A16" s="64" t="s">
        <v>76</v>
      </c>
      <c r="B16" s="125">
        <f>VLOOKUP($A$2,'[2]Wheelchair Trips'!$A$2:$E$34,3,FALSE)</f>
        <v>30</v>
      </c>
      <c r="C16" s="125">
        <f>VLOOKUP($A$2,'[1]Wheelchair Trips'!$A$2:$E$34,3,FALSE)</f>
        <v>40</v>
      </c>
      <c r="D16" s="125">
        <f>VLOOKUP($A$2,'[3]Wheelchair Trips'!$A$2:$E$34,3,FALSE)</f>
        <v>76</v>
      </c>
      <c r="E16" s="125">
        <f>VLOOKUP($A$2,'[4]Wheelchair Trips'!$A$2:$E$34,3,FALSE)</f>
        <v>155</v>
      </c>
      <c r="F16" s="125">
        <f>VLOOKUP($A$2,'[5]Wheelchair Trips'!$A$2:$E$34,3,FALSE)</f>
        <v>156</v>
      </c>
      <c r="G16" s="125">
        <f>VLOOKUP($A$2,'[6]Wheelchair Trips'!$A$2:$E$34,3,FALSE)</f>
        <v>209</v>
      </c>
      <c r="H16" s="125">
        <f>VLOOKUP($A$2,'[7]Wheelchair Trips'!$A$2:$E$34,3,FALSE)</f>
        <v>0</v>
      </c>
      <c r="I16" s="125">
        <f>VLOOKUP($A$2,'[8]Wheelchair Trips'!$A$2:$E$34,3,FALSE)</f>
        <v>0</v>
      </c>
      <c r="J16" s="125">
        <f>VLOOKUP($A$2,'[9]Wheelchair Trips'!$A$2:$E$34,3,FALSE)</f>
        <v>0</v>
      </c>
      <c r="K16" s="125">
        <f>VLOOKUP($A$2,'[10]Wheelchair Trips'!$A$2:$E$34,3,FALSE)</f>
        <v>0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666</v>
      </c>
      <c r="O16" s="48">
        <f>N16/$N$5</f>
        <v>111</v>
      </c>
    </row>
    <row r="17" spans="1:15" s="11" customFormat="1" x14ac:dyDescent="0.2">
      <c r="A17" s="49" t="s">
        <v>77</v>
      </c>
      <c r="B17" s="67">
        <f t="shared" ref="B17:O17" si="5">IF(B6=0,"",B16/B15)</f>
        <v>0.15957446808510639</v>
      </c>
      <c r="C17" s="67">
        <f t="shared" si="5"/>
        <v>0.14388489208633093</v>
      </c>
      <c r="D17" s="67">
        <f t="shared" si="5"/>
        <v>0.17351598173515981</v>
      </c>
      <c r="E17" s="67">
        <f t="shared" si="5"/>
        <v>0.21648044692737431</v>
      </c>
      <c r="F17" s="67">
        <f t="shared" si="5"/>
        <v>0.22222222222222221</v>
      </c>
      <c r="G17" s="67">
        <f t="shared" si="5"/>
        <v>0.2391304347826087</v>
      </c>
      <c r="H17" s="67" t="str">
        <f t="shared" si="5"/>
        <v/>
      </c>
      <c r="I17" s="67" t="str">
        <f>IF(I6=0,"",I16/I15)</f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0.2083854818523154</v>
      </c>
      <c r="O17" s="68">
        <f t="shared" si="5"/>
        <v>0.2083854818523154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125">
        <f>VLOOKUP($A$2,'[2]LC Invoice'!$A$2:$P$34,7,FALSE)</f>
        <v>10</v>
      </c>
      <c r="C21" s="125">
        <f>VLOOKUP($A$2,'[1]LC Invoice'!$A$2:$Q$34,7,FALSE)</f>
        <v>45</v>
      </c>
      <c r="D21" s="125">
        <f>VLOOKUP($A$2,'[3]LC Invoice'!$A$2:$S$34,7,FALSE)</f>
        <v>39</v>
      </c>
      <c r="E21" s="125">
        <f>VLOOKUP($A$2,'[4]LC Invoice'!$A$2:$P$34,7,FALSE)</f>
        <v>20</v>
      </c>
      <c r="F21" s="125">
        <f>VLOOKUP($A$2,'[5]LC Invoice'!$A$2:$P$34,7,FALSE)</f>
        <v>13</v>
      </c>
      <c r="G21" s="125">
        <f>VLOOKUP($A$2,'[6]LC Invoice'!$A$2:$P$34,7,FALSE)</f>
        <v>75</v>
      </c>
      <c r="H21" s="125">
        <f>VLOOKUP($A$2,'[7]LC Invoice'!$A$2:$P$34,7,FALSE)</f>
        <v>0</v>
      </c>
      <c r="I21" s="125">
        <f>VLOOKUP($A$2,'[8]LC Invoice'!$A$2:$P$34,7,FALSE)</f>
        <v>0</v>
      </c>
      <c r="J21" s="125">
        <f>VLOOKUP($A$2,'[9]LC Invoice'!$A$2:$P$34,7,FALSE)</f>
        <v>0</v>
      </c>
      <c r="K21" s="125">
        <f>VLOOKUP($A$2,'[10]LC Invoice'!$A$2:$P$34,7,FALSE)</f>
        <v>0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202</v>
      </c>
      <c r="O21" s="70">
        <f>N21/$N$5</f>
        <v>33.666666666666664</v>
      </c>
    </row>
    <row r="22" spans="1:15" s="75" customFormat="1" x14ac:dyDescent="0.2">
      <c r="A22" s="29" t="s">
        <v>81</v>
      </c>
      <c r="B22" s="125">
        <f>VLOOKUP($A$2,'[2]LC Invoice'!$A$2:$P$35,8,FALSE)</f>
        <v>45</v>
      </c>
      <c r="C22" s="125">
        <f>VLOOKUP($A$2,'[1]LC Invoice'!$A$2:$Q$35,8,FALSE)</f>
        <v>43</v>
      </c>
      <c r="D22" s="125">
        <f>VLOOKUP($A$2,'[3]LC Invoice'!$A$2:$S$35,8,FALSE)</f>
        <v>45</v>
      </c>
      <c r="E22" s="125">
        <f>VLOOKUP($A$2,'[4]LC Invoice'!$A$2:$P$35,8,FALSE)</f>
        <v>92.5</v>
      </c>
      <c r="F22" s="125">
        <f>VLOOKUP($A$2,'[5]LC Invoice'!$A$2:$P$35,8,FALSE)</f>
        <v>65</v>
      </c>
      <c r="G22" s="125">
        <f>VLOOKUP($A$2,'[6]LC Invoice'!$A$2:$P$35,8,FALSE)</f>
        <v>66.8</v>
      </c>
      <c r="H22" s="125">
        <f>VLOOKUP($A$2,'[7]LC Invoice'!$A$2:$P$35,8,FALSE)</f>
        <v>0</v>
      </c>
      <c r="I22" s="125">
        <f>VLOOKUP($A$2,'[8]LC Invoice'!$A$2:$P$35,8,FALSE)</f>
        <v>0</v>
      </c>
      <c r="J22" s="125">
        <f>VLOOKUP($A$2,'[9]LC Invoice'!$A$2:$P$35,8,FALSE)</f>
        <v>0</v>
      </c>
      <c r="K22" s="125">
        <f>VLOOKUP($A$2,'[10]LC Invoice'!$A$2:$P$35,8,FALSE)</f>
        <v>0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357.3</v>
      </c>
      <c r="O22" s="54">
        <f>N22/$N$5</f>
        <v>59.550000000000004</v>
      </c>
    </row>
    <row r="23" spans="1:15" x14ac:dyDescent="0.2">
      <c r="A23" s="49" t="s">
        <v>82</v>
      </c>
      <c r="B23" s="67">
        <f t="shared" ref="B23:O23" si="6">IF(B6=0,"",B21/B15)</f>
        <v>5.3191489361702128E-2</v>
      </c>
      <c r="C23" s="67">
        <f t="shared" si="6"/>
        <v>0.16187050359712229</v>
      </c>
      <c r="D23" s="67">
        <f t="shared" si="6"/>
        <v>8.9041095890410954E-2</v>
      </c>
      <c r="E23" s="67">
        <f t="shared" si="6"/>
        <v>2.7932960893854747E-2</v>
      </c>
      <c r="F23" s="67">
        <f t="shared" si="6"/>
        <v>1.8518518518518517E-2</v>
      </c>
      <c r="G23" s="67">
        <f t="shared" si="6"/>
        <v>8.5812356979405036E-2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6.3204005006257821E-2</v>
      </c>
      <c r="O23" s="68">
        <f t="shared" si="6"/>
        <v>6.3204005006257821E-2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0</v>
      </c>
      <c r="D24" s="125">
        <f>VLOOKUP($A$2,'[3]LC Invoice'!$A$2:$V$34,18,FALSE)</f>
        <v>17.433698630136988</v>
      </c>
      <c r="E24" s="125">
        <f>VLOOKUP($A$2,'[4]LC Invoice'!$A$2:$S$34,18,FALSE)</f>
        <v>16.637835195530723</v>
      </c>
      <c r="F24" s="125">
        <f>VLOOKUP($A$2,'[5]LC Invoice'!$A$2:$S$34,18,FALSE)</f>
        <v>17.555270655270654</v>
      </c>
      <c r="G24" s="125">
        <f>VLOOKUP($A$2,'[6]LC Invoice'!$A$2:$S$34,18,FALSE)</f>
        <v>17.933787185354692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112.56059166629306</v>
      </c>
      <c r="O24" s="154">
        <f>N24/COUNTIF(B24:M24,"&lt;&gt;0")</f>
        <v>22.512118333258613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36</v>
      </c>
      <c r="D25" s="125">
        <f>VLOOKUP($A$2,'[3]LC Invoice'!$A$2:$V$34,19,FALSE)</f>
        <v>12.599999999999996</v>
      </c>
      <c r="E25" s="125">
        <f>VLOOKUP($A$2,'[4]LC Invoice'!$A$2:$S$34,19,FALSE)</f>
        <v>24.499999999999986</v>
      </c>
      <c r="F25" s="125">
        <f>VLOOKUP($A$2,'[5]LC Invoice'!$A$2:$S$34,19,FALSE)</f>
        <v>25.199999999999985</v>
      </c>
      <c r="G25" s="125">
        <f>VLOOKUP($A$2,'[6]LC Invoice'!$A$2:$S$34,19,FALSE)</f>
        <v>26.599999999999984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135.39999999999995</v>
      </c>
      <c r="O25" s="155">
        <f>N25/COUNTIF(B25:M25,"&lt;&gt;0")</f>
        <v>22.566666666666659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125">
        <f>VLOOKUP($A$2,'[2]LMU Other'!$A$2:$Z$36,24,FALSE)</f>
        <v>1767.32</v>
      </c>
      <c r="C28" s="125">
        <f>VLOOKUP($A$2,'[1]LMU Other'!$A$2:$Z$36,24,FALSE)</f>
        <v>2877.62</v>
      </c>
      <c r="D28" s="125">
        <f>VLOOKUP($A$2,'[3]LMU Other'!$A$2:$Z$36,24,FALSE)</f>
        <v>4509.96</v>
      </c>
      <c r="E28" s="125">
        <f>VLOOKUP($A$2,'[4]LMU Other'!$A$2:$Z$36,24,FALSE)</f>
        <v>7223.09</v>
      </c>
      <c r="F28" s="125">
        <f>VLOOKUP($A$2,'[5]LMU Other'!$A$2:$Z$36,24,FALSE)</f>
        <v>7234.1</v>
      </c>
      <c r="G28" s="125">
        <f>VLOOKUP($A$2,'[6]LMU Other'!$A$2:$Z$36,24,FALSE)</f>
        <v>9399.23</v>
      </c>
      <c r="H28" s="125">
        <f>VLOOKUP($A$2,'[7]LMU Other'!$A$2:$Z$36,24,FALSE)</f>
        <v>0</v>
      </c>
      <c r="I28" s="125">
        <f>VLOOKUP($A$2,'[8]LMU Other'!$A$2:$Z$36,24,FALSE)</f>
        <v>0</v>
      </c>
      <c r="J28" s="125">
        <f>VLOOKUP($A$2,'[9]LMU Other'!$A$2:$Z$36,24,FALSE)</f>
        <v>0</v>
      </c>
      <c r="K28" s="125">
        <f>VLOOKUP($A$2,'[10]LMU Other'!$A$2:$Z$36,24,FALSE)</f>
        <v>0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33011.32</v>
      </c>
      <c r="O28" s="54">
        <f>N28/$N$5</f>
        <v>5501.8866666666663</v>
      </c>
    </row>
    <row r="29" spans="1:15" s="75" customFormat="1" x14ac:dyDescent="0.2">
      <c r="A29" s="29" t="s">
        <v>85</v>
      </c>
      <c r="B29" s="125">
        <f>VLOOKUP($A$2,'[2]LC Invoice'!$A$2:$P$34,9,FALSE)</f>
        <v>103.6</v>
      </c>
      <c r="C29" s="125">
        <f>VLOOKUP($A$2,'[1]LC Invoice'!$A$2:$Q$34,9,FALSE)</f>
        <v>138.6</v>
      </c>
      <c r="D29" s="125">
        <f>VLOOKUP($A$2,'[3]LC Invoice'!$A$2:$S$34,9,FALSE)</f>
        <v>212.1</v>
      </c>
      <c r="E29" s="125">
        <f>VLOOKUP($A$2,'[4]LC Invoice'!$A$2:$P$34,9,FALSE)</f>
        <v>385.7</v>
      </c>
      <c r="F29" s="125">
        <f>VLOOKUP($A$2,'[5]LC Invoice'!$A$2:$P$34,9,FALSE)</f>
        <v>399.7</v>
      </c>
      <c r="G29" s="125">
        <f>VLOOKUP($A$2,'[6]LC Invoice'!$A$2:$P$34,9,FALSE)</f>
        <v>480.2</v>
      </c>
      <c r="H29" s="125">
        <f>VLOOKUP($A$2,'[7]LC Invoice'!$A$2:$P$34,9,FALSE)</f>
        <v>0</v>
      </c>
      <c r="I29" s="125">
        <f>VLOOKUP($A$2,'[8]LC Invoice'!$A$2:$P$34,9,FALSE)</f>
        <v>0</v>
      </c>
      <c r="J29" s="125">
        <f>VLOOKUP($A$2,'[9]LC Invoice'!$A$2:$P$34,9,FALSE)</f>
        <v>0</v>
      </c>
      <c r="K29" s="125">
        <f>VLOOKUP($A$2,'[10]LC Invoice'!$A$2:$P$34,9,FALSE)</f>
        <v>0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1719.9</v>
      </c>
      <c r="O29" s="81">
        <f>N29/$N$5</f>
        <v>286.65000000000003</v>
      </c>
    </row>
    <row r="30" spans="1:15" x14ac:dyDescent="0.2">
      <c r="A30" s="4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2737.22</v>
      </c>
      <c r="C39" s="94">
        <f t="shared" ref="C39:I39" si="9">C11+C28</f>
        <v>4586.42</v>
      </c>
      <c r="D39" s="94">
        <f t="shared" si="9"/>
        <v>7423.8600000000006</v>
      </c>
      <c r="E39" s="94">
        <f t="shared" si="9"/>
        <v>11526.99</v>
      </c>
      <c r="F39" s="94">
        <f t="shared" si="9"/>
        <v>11924.1</v>
      </c>
      <c r="G39" s="94">
        <f t="shared" si="9"/>
        <v>15193.93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53392.52</v>
      </c>
      <c r="O39" s="110">
        <f>N39/$N$5</f>
        <v>8898.7533333333322</v>
      </c>
    </row>
    <row r="40" spans="1:15" s="58" customFormat="1" x14ac:dyDescent="0.2">
      <c r="A40" s="56" t="s">
        <v>91</v>
      </c>
      <c r="B40" s="94">
        <f>B28+B29</f>
        <v>1870.9199999999998</v>
      </c>
      <c r="C40" s="94">
        <f t="shared" ref="C40:M40" si="10">C28+C29</f>
        <v>3016.22</v>
      </c>
      <c r="D40" s="94">
        <f t="shared" si="10"/>
        <v>4722.0600000000004</v>
      </c>
      <c r="E40" s="94">
        <f t="shared" si="10"/>
        <v>7608.79</v>
      </c>
      <c r="F40" s="94">
        <f t="shared" si="10"/>
        <v>7633.8</v>
      </c>
      <c r="G40" s="94">
        <f t="shared" si="10"/>
        <v>9879.43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34731.22</v>
      </c>
      <c r="O40" s="110">
        <f>N40/$N$5</f>
        <v>5788.5366666666669</v>
      </c>
    </row>
    <row r="41" spans="1:15" s="58" customFormat="1" x14ac:dyDescent="0.2">
      <c r="A41" s="56" t="s">
        <v>92</v>
      </c>
      <c r="B41" s="94">
        <f t="shared" ref="B41:M41" si="11">SUM(B28:B31)</f>
        <v>1870.9199999999998</v>
      </c>
      <c r="C41" s="94">
        <f t="shared" si="11"/>
        <v>3016.22</v>
      </c>
      <c r="D41" s="94">
        <f t="shared" si="11"/>
        <v>4722.0600000000004</v>
      </c>
      <c r="E41" s="94">
        <f t="shared" si="11"/>
        <v>7608.79</v>
      </c>
      <c r="F41" s="94">
        <f t="shared" si="11"/>
        <v>7633.8</v>
      </c>
      <c r="G41" s="94">
        <f t="shared" si="11"/>
        <v>9879.43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34731.22</v>
      </c>
      <c r="O41" s="110">
        <f>N41/$N$5</f>
        <v>5788.5366666666669</v>
      </c>
    </row>
    <row r="42" spans="1:15" s="95" customFormat="1" x14ac:dyDescent="0.2">
      <c r="A42" s="56" t="s">
        <v>93</v>
      </c>
      <c r="B42" s="94">
        <f t="shared" ref="B42:I42" si="12">SUM(B28:B32)</f>
        <v>1870.9199999999998</v>
      </c>
      <c r="C42" s="94">
        <f t="shared" si="12"/>
        <v>3016.22</v>
      </c>
      <c r="D42" s="94">
        <f t="shared" si="12"/>
        <v>4722.0600000000004</v>
      </c>
      <c r="E42" s="94">
        <f>SUM(E28:E32)</f>
        <v>7608.79</v>
      </c>
      <c r="F42" s="94">
        <f t="shared" si="12"/>
        <v>7633.8</v>
      </c>
      <c r="G42" s="94">
        <f t="shared" si="12"/>
        <v>9879.43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34731.22</v>
      </c>
      <c r="O42" s="110">
        <f>N42/$N$5</f>
        <v>5788.5366666666669</v>
      </c>
    </row>
    <row r="43" spans="1:15" s="58" customFormat="1" x14ac:dyDescent="0.2">
      <c r="A43" s="96" t="s">
        <v>94</v>
      </c>
      <c r="B43" s="97">
        <f t="shared" ref="B43:I43" si="13">B42-B36</f>
        <v>1870.9199999999998</v>
      </c>
      <c r="C43" s="97">
        <f>C42-C36</f>
        <v>3016.22</v>
      </c>
      <c r="D43" s="97">
        <f t="shared" si="13"/>
        <v>4722.0600000000004</v>
      </c>
      <c r="E43" s="97">
        <f>E42-E36</f>
        <v>7608.79</v>
      </c>
      <c r="F43" s="97">
        <f t="shared" si="13"/>
        <v>7633.8</v>
      </c>
      <c r="G43" s="97">
        <f t="shared" si="13"/>
        <v>9879.43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34731.22</v>
      </c>
      <c r="O43" s="111">
        <f>N43/$N$5</f>
        <v>5788.5366666666669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14.559680851063829</v>
      </c>
      <c r="C46" s="94">
        <f t="shared" si="14"/>
        <v>16.497913669064747</v>
      </c>
      <c r="D46" s="94">
        <f t="shared" si="14"/>
        <v>16.949452054794524</v>
      </c>
      <c r="E46" s="94">
        <f t="shared" si="14"/>
        <v>16.099148044692736</v>
      </c>
      <c r="F46" s="94">
        <f t="shared" si="14"/>
        <v>16.985897435897435</v>
      </c>
      <c r="G46" s="94">
        <f t="shared" si="14"/>
        <v>17.384359267734553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16.706045056320399</v>
      </c>
      <c r="O46" s="108">
        <f t="shared" si="14"/>
        <v>16.706045056320399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9.4006382978723408</v>
      </c>
      <c r="C47" s="94">
        <f t="shared" si="15"/>
        <v>10.35115107913669</v>
      </c>
      <c r="D47" s="94">
        <f t="shared" si="15"/>
        <v>10.296712328767123</v>
      </c>
      <c r="E47" s="94">
        <f t="shared" si="15"/>
        <v>10.088114525139664</v>
      </c>
      <c r="F47" s="94">
        <f t="shared" si="15"/>
        <v>10.304985754985756</v>
      </c>
      <c r="G47" s="94">
        <f t="shared" si="15"/>
        <v>10.754267734553775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10.328948685857322</v>
      </c>
      <c r="O47" s="108">
        <f t="shared" si="15"/>
        <v>10.328948685857322</v>
      </c>
    </row>
    <row r="48" spans="1:15" s="58" customFormat="1" x14ac:dyDescent="0.2">
      <c r="A48" s="56" t="s">
        <v>98</v>
      </c>
      <c r="B48" s="94">
        <f>IF(B$6=0,"",B40/B$15)</f>
        <v>9.9517021276595745</v>
      </c>
      <c r="C48" s="94">
        <f t="shared" ref="B48:O51" si="16">IF(C$6=0,"",C40/C$15)</f>
        <v>10.849712230215827</v>
      </c>
      <c r="D48" s="94">
        <f t="shared" si="16"/>
        <v>10.780958904109591</v>
      </c>
      <c r="E48" s="94">
        <f t="shared" si="16"/>
        <v>10.626801675977653</v>
      </c>
      <c r="F48" s="94">
        <f t="shared" si="16"/>
        <v>10.874358974358975</v>
      </c>
      <c r="G48" s="94">
        <f t="shared" si="16"/>
        <v>11.303695652173914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10.867090112640801</v>
      </c>
      <c r="O48" s="108">
        <f t="shared" si="16"/>
        <v>10.867090112640803</v>
      </c>
    </row>
    <row r="49" spans="1:15" s="58" customFormat="1" x14ac:dyDescent="0.2">
      <c r="A49" s="56" t="s">
        <v>99</v>
      </c>
      <c r="B49" s="94">
        <f t="shared" si="16"/>
        <v>9.9517021276595745</v>
      </c>
      <c r="C49" s="94">
        <f t="shared" si="16"/>
        <v>10.849712230215827</v>
      </c>
      <c r="D49" s="94">
        <f t="shared" si="16"/>
        <v>10.780958904109591</v>
      </c>
      <c r="E49" s="94">
        <f t="shared" si="16"/>
        <v>10.626801675977653</v>
      </c>
      <c r="F49" s="94">
        <f t="shared" si="16"/>
        <v>10.874358974358975</v>
      </c>
      <c r="G49" s="94">
        <f t="shared" si="16"/>
        <v>11.303695652173914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10.867090112640801</v>
      </c>
      <c r="O49" s="108">
        <f t="shared" si="16"/>
        <v>10.867090112640803</v>
      </c>
    </row>
    <row r="50" spans="1:15" s="95" customFormat="1" x14ac:dyDescent="0.2">
      <c r="A50" s="56" t="s">
        <v>100</v>
      </c>
      <c r="B50" s="94">
        <f t="shared" si="16"/>
        <v>9.9517021276595745</v>
      </c>
      <c r="C50" s="94">
        <f t="shared" si="16"/>
        <v>10.849712230215827</v>
      </c>
      <c r="D50" s="94">
        <f t="shared" si="16"/>
        <v>10.780958904109591</v>
      </c>
      <c r="E50" s="94">
        <f t="shared" si="16"/>
        <v>10.626801675977653</v>
      </c>
      <c r="F50" s="94">
        <f t="shared" si="16"/>
        <v>10.874358974358975</v>
      </c>
      <c r="G50" s="94">
        <f t="shared" si="16"/>
        <v>11.303695652173914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10.867090112640801</v>
      </c>
      <c r="O50" s="108">
        <f t="shared" si="16"/>
        <v>10.867090112640803</v>
      </c>
    </row>
    <row r="51" spans="1:15" s="58" customFormat="1" x14ac:dyDescent="0.2">
      <c r="A51" s="96" t="s">
        <v>94</v>
      </c>
      <c r="B51" s="97">
        <f t="shared" si="16"/>
        <v>9.9517021276595745</v>
      </c>
      <c r="C51" s="97">
        <f t="shared" si="16"/>
        <v>10.849712230215827</v>
      </c>
      <c r="D51" s="97">
        <f t="shared" si="16"/>
        <v>10.780958904109591</v>
      </c>
      <c r="E51" s="97">
        <f t="shared" si="16"/>
        <v>10.626801675977653</v>
      </c>
      <c r="F51" s="97">
        <f t="shared" si="16"/>
        <v>10.874358974358975</v>
      </c>
      <c r="G51" s="97">
        <f t="shared" si="16"/>
        <v>11.303695652173914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10.867090112640801</v>
      </c>
      <c r="O51" s="97">
        <f t="shared" si="16"/>
        <v>10.867090112640803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7" sqref="E57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934</v>
      </c>
      <c r="C6" s="125">
        <f>VLOOKUP($A$2,'[1]Taxicard Members'!$A$3:$C$35,3,FALSE)</f>
        <v>931</v>
      </c>
      <c r="D6" s="125">
        <f>VLOOKUP($A$2,'[3]Taxicard Members'!$A$3:$C$35,3,FALSE)</f>
        <v>927</v>
      </c>
      <c r="E6" s="125">
        <f>VLOOKUP($A$2,'[4]Taxicard Members'!$A$3:$C$35,3,FALSE)</f>
        <v>932</v>
      </c>
      <c r="F6" s="125">
        <f>VLOOKUP($A$2,'[5]Taxicard Members'!$A$3:$C$35,3,FALSE)</f>
        <v>904</v>
      </c>
      <c r="G6" s="125">
        <f>VLOOKUP($A$2,'[6]Taxicard Members'!$A$3:$C$35,3,FALSE)</f>
        <v>903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5531</v>
      </c>
      <c r="O6" s="48">
        <f>N6/$N$5</f>
        <v>921.83333333333337</v>
      </c>
    </row>
    <row r="7" spans="1:15" x14ac:dyDescent="0.2">
      <c r="A7" s="49" t="s">
        <v>68</v>
      </c>
      <c r="B7" s="50">
        <f>VLOOKUP($A$2,'[2]LMU Other'!$A$2:$Z$36,26,FALSE)</f>
        <v>21</v>
      </c>
      <c r="C7" s="50">
        <f>VLOOKUP($A$2,'[1]LMU Other'!$A$2:$Z$36,26,FALSE)</f>
        <v>30</v>
      </c>
      <c r="D7" s="50">
        <f>VLOOKUP($A$2,'[3]LMU Other'!$A$2:$Z$36,26,FALSE)</f>
        <v>55</v>
      </c>
      <c r="E7" s="50">
        <f>VLOOKUP($A$2,'[4]LMU Other'!$A$2:$Z$36,26,FALSE)</f>
        <v>87</v>
      </c>
      <c r="F7" s="50">
        <f>VLOOKUP($A$2,'[5]LMU Other'!$A$2:$Z$36,26,FALSE)</f>
        <v>107</v>
      </c>
      <c r="G7" s="50">
        <f>VLOOKUP($A$2,'[6]LMU Other'!$A$2:$Z$36,26,FALSE)</f>
        <v>136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436</v>
      </c>
      <c r="O7" s="48">
        <f>N7/$N$5</f>
        <v>72.666666666666671</v>
      </c>
    </row>
    <row r="8" spans="1:15" s="11" customFormat="1" x14ac:dyDescent="0.2">
      <c r="A8" s="49" t="s">
        <v>69</v>
      </c>
      <c r="B8" s="36">
        <f t="shared" ref="B8:M8" si="1">IF(B6=0,"",B7/B6)</f>
        <v>2.2483940042826552E-2</v>
      </c>
      <c r="C8" s="36">
        <f t="shared" si="1"/>
        <v>3.2223415682062301E-2</v>
      </c>
      <c r="D8" s="36">
        <f t="shared" si="1"/>
        <v>5.9331175836030203E-2</v>
      </c>
      <c r="E8" s="36">
        <f t="shared" si="1"/>
        <v>9.334763948497854E-2</v>
      </c>
      <c r="F8" s="36">
        <f t="shared" si="1"/>
        <v>0.11836283185840708</v>
      </c>
      <c r="G8" s="36">
        <f t="shared" si="1"/>
        <v>0.15060908084163899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7.88284216235762E-2</v>
      </c>
      <c r="O8" s="37">
        <f>IF(O6="","",O7/O6)</f>
        <v>7.8828421623576214E-2</v>
      </c>
    </row>
    <row r="9" spans="1:15" x14ac:dyDescent="0.2">
      <c r="A9" s="49" t="s">
        <v>70</v>
      </c>
      <c r="B9" s="51">
        <f t="shared" ref="B9:O9" si="2">IF(B6=0,"",B15/B6)</f>
        <v>7.2805139186295498E-2</v>
      </c>
      <c r="C9" s="51">
        <f t="shared" si="2"/>
        <v>0.14822771213748656</v>
      </c>
      <c r="D9" s="51">
        <f t="shared" si="2"/>
        <v>0.23408845738942827</v>
      </c>
      <c r="E9" s="51">
        <f t="shared" si="2"/>
        <v>0.44849785407725323</v>
      </c>
      <c r="F9" s="51">
        <f t="shared" si="2"/>
        <v>0.67920353982300885</v>
      </c>
      <c r="G9" s="51">
        <f t="shared" si="2"/>
        <v>0.75858250276854933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0.38691014283131442</v>
      </c>
      <c r="O9" s="52">
        <f t="shared" si="2"/>
        <v>0.38691014283131442</v>
      </c>
    </row>
    <row r="10" spans="1:15" x14ac:dyDescent="0.2">
      <c r="A10" s="49" t="s">
        <v>71</v>
      </c>
      <c r="B10" s="51">
        <f t="shared" ref="B10:O10" si="3">IF(B6=0,"",B15/B7)</f>
        <v>3.2380952380952381</v>
      </c>
      <c r="C10" s="51">
        <f t="shared" si="3"/>
        <v>4.5999999999999996</v>
      </c>
      <c r="D10" s="51">
        <f t="shared" si="3"/>
        <v>3.9454545454545453</v>
      </c>
      <c r="E10" s="51">
        <f t="shared" si="3"/>
        <v>4.804597701149425</v>
      </c>
      <c r="F10" s="51">
        <f t="shared" si="3"/>
        <v>5.7383177570093462</v>
      </c>
      <c r="G10" s="51">
        <f t="shared" si="3"/>
        <v>5.0367647058823533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4.9082568807339451</v>
      </c>
      <c r="O10" s="52">
        <f t="shared" si="3"/>
        <v>4.9082568807339451</v>
      </c>
    </row>
    <row r="11" spans="1:15" s="55" customFormat="1" x14ac:dyDescent="0.2">
      <c r="A11" s="29" t="s">
        <v>72</v>
      </c>
      <c r="B11" s="53">
        <f>VLOOKUP($A$2,'[2]LMU Other'!$A$2:$Z$36,25,FALSE)</f>
        <v>522</v>
      </c>
      <c r="C11" s="53">
        <f>VLOOKUP($A$2,'[1]LMU Other'!$A$2:$Z$36,25,FALSE)</f>
        <v>730.2</v>
      </c>
      <c r="D11" s="53">
        <f>VLOOKUP($A$2,'[3]LMU Other'!$A$2:$Z$36,25,FALSE)</f>
        <v>1250.5999999999999</v>
      </c>
      <c r="E11" s="53">
        <f>VLOOKUP($A$2,'[4]LMU Other'!$A$2:$Z$36,25,FALSE)</f>
        <v>1884.5</v>
      </c>
      <c r="F11" s="53">
        <f>VLOOKUP($A$2,'[5]LMU Other'!$A$2:$Z$36,25,FALSE)</f>
        <v>2767.7</v>
      </c>
      <c r="G11" s="53">
        <f>VLOOKUP($A$2,'[6]LMU Other'!$A$2:$Z$36,25,FALSE)</f>
        <v>3046.3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10201.299999999999</v>
      </c>
      <c r="O11" s="81">
        <f>N11/$N$5</f>
        <v>1700.2166666666665</v>
      </c>
    </row>
    <row r="12" spans="1:15" s="58" customFormat="1" x14ac:dyDescent="0.2">
      <c r="A12" s="56" t="s">
        <v>73</v>
      </c>
      <c r="B12" s="57">
        <f t="shared" ref="B12:O12" si="4">IF(B6=0,"",B11/B15)</f>
        <v>7.6764705882352944</v>
      </c>
      <c r="C12" s="57">
        <f t="shared" si="4"/>
        <v>5.2913043478260873</v>
      </c>
      <c r="D12" s="57">
        <f t="shared" si="4"/>
        <v>5.7631336405529954</v>
      </c>
      <c r="E12" s="57">
        <f t="shared" si="4"/>
        <v>4.508373205741627</v>
      </c>
      <c r="F12" s="57">
        <f t="shared" si="4"/>
        <v>4.5076547231270352</v>
      </c>
      <c r="G12" s="57">
        <f t="shared" si="4"/>
        <v>4.4471532846715327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4.7669626168224299</v>
      </c>
      <c r="O12" s="57">
        <f t="shared" si="4"/>
        <v>4.7669626168224291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68</v>
      </c>
      <c r="C15" s="47">
        <f>VLOOKUP($A$2,'[1]LC Invoice'!$A$2:$Q$34,4,FALSE)</f>
        <v>138</v>
      </c>
      <c r="D15" s="47">
        <f>VLOOKUP($A$2,'[3]LC Invoice'!$A$2:$S$34,4,FALSE)</f>
        <v>217</v>
      </c>
      <c r="E15" s="47">
        <f>VLOOKUP($A$2,'[4]LC Invoice'!$A$2:$P$34,4,FALSE)</f>
        <v>418</v>
      </c>
      <c r="F15" s="47">
        <f>VLOOKUP($A$2,'[5]LC Invoice'!$A$2:$P$34,4,FALSE)</f>
        <v>614</v>
      </c>
      <c r="G15" s="47">
        <f>VLOOKUP($A$2,'[6]LC Invoice'!$A$2:$P$34,4,FALSE)</f>
        <v>685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2140</v>
      </c>
      <c r="O15" s="48">
        <f>N15/$N$5</f>
        <v>356.66666666666669</v>
      </c>
    </row>
    <row r="16" spans="1:15" s="66" customFormat="1" x14ac:dyDescent="0.2">
      <c r="A16" s="64" t="s">
        <v>76</v>
      </c>
      <c r="B16" s="65">
        <f>VLOOKUP($A$2,'[2]Wheelchair Trips'!$A$2:$E$34,3,FALSE)</f>
        <v>3</v>
      </c>
      <c r="C16" s="65">
        <f>VLOOKUP($A$2,'[1]Wheelchair Trips'!$A$2:$E$34,3,FALSE)</f>
        <v>22</v>
      </c>
      <c r="D16" s="65">
        <f>VLOOKUP($A$2,'[3]Wheelchair Trips'!$A$2:$E$34,3,FALSE)</f>
        <v>39</v>
      </c>
      <c r="E16" s="65">
        <f>VLOOKUP($A$2,'[4]Wheelchair Trips'!$A$2:$E$34,3,FALSE)</f>
        <v>54</v>
      </c>
      <c r="F16" s="65">
        <f>VLOOKUP($A$2,'[5]Wheelchair Trips'!$A$2:$E$34,3,FALSE)</f>
        <v>91</v>
      </c>
      <c r="G16" s="65">
        <f>VLOOKUP($A$2,'[6]Wheelchair Trips'!$A$2:$E$34,3,FALSE)</f>
        <v>130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339</v>
      </c>
      <c r="O16" s="48">
        <f>N16/$N$5</f>
        <v>56.5</v>
      </c>
    </row>
    <row r="17" spans="1:15" s="11" customFormat="1" x14ac:dyDescent="0.2">
      <c r="A17" s="49" t="s">
        <v>77</v>
      </c>
      <c r="B17" s="67">
        <f t="shared" ref="B17:O17" si="5">IF(B6=0,"",B16/B15)</f>
        <v>4.4117647058823532E-2</v>
      </c>
      <c r="C17" s="67">
        <f t="shared" si="5"/>
        <v>0.15942028985507245</v>
      </c>
      <c r="D17" s="67">
        <f t="shared" si="5"/>
        <v>0.17972350230414746</v>
      </c>
      <c r="E17" s="67">
        <f t="shared" si="5"/>
        <v>0.12918660287081341</v>
      </c>
      <c r="F17" s="67">
        <f t="shared" si="5"/>
        <v>0.1482084690553746</v>
      </c>
      <c r="G17" s="67">
        <f t="shared" si="5"/>
        <v>0.18978102189781021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0.15841121495327104</v>
      </c>
      <c r="O17" s="68">
        <f t="shared" si="5"/>
        <v>0.15841121495327101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</v>
      </c>
      <c r="C21" s="73">
        <f>VLOOKUP($A$2,'[1]LC Invoice'!$A$2:$Q$34,7,FALSE)</f>
        <v>12</v>
      </c>
      <c r="D21" s="73">
        <f>VLOOKUP($A$2,'[3]LC Invoice'!$A$2:$S$34,7,FALSE)</f>
        <v>17</v>
      </c>
      <c r="E21" s="73">
        <f>VLOOKUP($A$2,'[4]LC Invoice'!$A$2:$P$34,7,FALSE)</f>
        <v>4</v>
      </c>
      <c r="F21" s="73">
        <f>VLOOKUP($A$2,'[5]LC Invoice'!$A$2:$P$34,7,FALSE)</f>
        <v>4</v>
      </c>
      <c r="G21" s="73">
        <f>VLOOKUP($A$2,'[6]LC Invoice'!$A$2:$P$34,7,FALSE)</f>
        <v>45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83</v>
      </c>
      <c r="O21" s="70">
        <f>N21/$N$5</f>
        <v>13.833333333333334</v>
      </c>
    </row>
    <row r="22" spans="1:15" s="75" customFormat="1" x14ac:dyDescent="0.2">
      <c r="A22" s="29" t="s">
        <v>81</v>
      </c>
      <c r="B22" s="74">
        <f>VLOOKUP($A$2,'[2]LC Invoice'!$A$2:$P$35,8,FALSE)</f>
        <v>7</v>
      </c>
      <c r="C22" s="74">
        <f>VLOOKUP($A$2,'[1]LC Invoice'!$A$2:$Q$35,8,FALSE)</f>
        <v>11.5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20.5</v>
      </c>
      <c r="G22" s="74">
        <f>VLOOKUP($A$2,'[6]LC Invoice'!$A$2:$P$35,8,FALSE)</f>
        <v>19.600000000000001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94.6</v>
      </c>
      <c r="O22" s="54">
        <f>N22/$N$5</f>
        <v>15.766666666666666</v>
      </c>
    </row>
    <row r="23" spans="1:15" x14ac:dyDescent="0.2">
      <c r="A23" s="49" t="s">
        <v>82</v>
      </c>
      <c r="B23" s="67">
        <f t="shared" ref="B23:O23" si="6">IF(B6=0,"",B21/B15)</f>
        <v>1.4705882352941176E-2</v>
      </c>
      <c r="C23" s="67">
        <f t="shared" si="6"/>
        <v>8.6956521739130432E-2</v>
      </c>
      <c r="D23" s="67">
        <f t="shared" si="6"/>
        <v>7.8341013824884786E-2</v>
      </c>
      <c r="E23" s="67">
        <f t="shared" si="6"/>
        <v>9.5693779904306216E-3</v>
      </c>
      <c r="F23" s="67">
        <f t="shared" si="6"/>
        <v>6.5146579804560263E-3</v>
      </c>
      <c r="G23" s="67">
        <f t="shared" si="6"/>
        <v>6.569343065693431E-2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3.8785046728971963E-2</v>
      </c>
      <c r="O23" s="68">
        <f t="shared" si="6"/>
        <v>3.8785046728971963E-2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48</v>
      </c>
      <c r="D24" s="125">
        <f>VLOOKUP($A$2,'[3]LC Invoice'!$A$2:$V$34,18,FALSE)</f>
        <v>15.737235023041475</v>
      </c>
      <c r="E24" s="125">
        <f>VLOOKUP($A$2,'[4]LC Invoice'!$A$2:$S$34,18,FALSE)</f>
        <v>13.957272727272729</v>
      </c>
      <c r="F24" s="125">
        <f>VLOOKUP($A$2,'[5]LC Invoice'!$A$2:$S$34,18,FALSE)</f>
        <v>14.171074918566777</v>
      </c>
      <c r="G24" s="125">
        <f>VLOOKUP($A$2,'[6]LC Invoice'!$A$2:$S$34,18,FALSE)</f>
        <v>14.123240875912412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119.98882354479339</v>
      </c>
      <c r="O24" s="154">
        <f>N24/COUNTIF(B24:M24,"&lt;&gt;0")</f>
        <v>19.998137257465565</v>
      </c>
    </row>
    <row r="25" spans="1:15" x14ac:dyDescent="0.2">
      <c r="A25" s="152" t="s">
        <v>191</v>
      </c>
      <c r="B25" s="125">
        <f>VLOOKUP($A$2,'[2]LC Invoice'!$A$2:$S$34,19,FALSE)</f>
        <v>4.2</v>
      </c>
      <c r="C25" s="125">
        <f>VLOOKUP($A$2,'[1]LC Invoice'!$A$2:$T$34,19,FALSE)</f>
        <v>10</v>
      </c>
      <c r="D25" s="125">
        <f>VLOOKUP($A$2,'[3]LC Invoice'!$A$2:$V$34,19,FALSE)</f>
        <v>4.2</v>
      </c>
      <c r="E25" s="125">
        <f>VLOOKUP($A$2,'[4]LC Invoice'!$A$2:$S$34,19,FALSE)</f>
        <v>9.7999999999999989</v>
      </c>
      <c r="F25" s="125">
        <f>VLOOKUP($A$2,'[5]LC Invoice'!$A$2:$S$34,19,FALSE)</f>
        <v>13.299999999999995</v>
      </c>
      <c r="G25" s="125">
        <f>VLOOKUP($A$2,'[6]LC Invoice'!$A$2:$S$34,19,FALSE)</f>
        <v>13.999999999999995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55.499999999999986</v>
      </c>
      <c r="O25" s="155">
        <f>N25/COUNTIF(B25:M25,"&lt;&gt;0")</f>
        <v>9.2499999999999982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634.76</v>
      </c>
      <c r="C28" s="80">
        <f>VLOOKUP($A$2,'[1]LMU Other'!$A$2:$Z$36,24,FALSE)</f>
        <v>1254.78</v>
      </c>
      <c r="D28" s="80">
        <f>VLOOKUP($A$2,'[3]LMU Other'!$A$2:$Z$36,24,FALSE)</f>
        <v>2073.38</v>
      </c>
      <c r="E28" s="80">
        <f>VLOOKUP($A$2,'[4]LMU Other'!$A$2:$Z$36,24,FALSE)</f>
        <v>3768.34</v>
      </c>
      <c r="F28" s="80">
        <f>VLOOKUP($A$2,'[5]LMU Other'!$A$2:$Z$36,24,FALSE)</f>
        <v>5674.34</v>
      </c>
      <c r="G28" s="80">
        <f>VLOOKUP($A$2,'[6]LMU Other'!$A$2:$Z$36,24,FALSE)</f>
        <v>6353.02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19758.620000000003</v>
      </c>
      <c r="O28" s="54">
        <f>N28/$N$5</f>
        <v>3293.1033333333339</v>
      </c>
    </row>
    <row r="29" spans="1:15" s="75" customFormat="1" x14ac:dyDescent="0.2">
      <c r="A29" s="29" t="s">
        <v>85</v>
      </c>
      <c r="B29" s="80">
        <f>VLOOKUP($A$2,'[2]LC Invoice'!$A$2:$P$34,9,FALSE)</f>
        <v>25.2</v>
      </c>
      <c r="C29" s="80">
        <f>VLOOKUP($A$2,'[1]LC Invoice'!$A$2:$Q$34,9,FALSE)</f>
        <v>54.6</v>
      </c>
      <c r="D29" s="80">
        <f>VLOOKUP($A$2,'[3]LC Invoice'!$A$2:$S$34,9,FALSE)</f>
        <v>91</v>
      </c>
      <c r="E29" s="80">
        <f>VLOOKUP($A$2,'[4]LC Invoice'!$A$2:$P$34,9,FALSE)</f>
        <v>181.3</v>
      </c>
      <c r="F29" s="80">
        <f>VLOOKUP($A$2,'[5]LC Invoice'!$A$2:$P$34,9,FALSE)</f>
        <v>259</v>
      </c>
      <c r="G29" s="80">
        <f>VLOOKUP($A$2,'[6]LC Invoice'!$A$2:$P$34,9,FALSE)</f>
        <v>275.10000000000002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886.2</v>
      </c>
      <c r="O29" s="81">
        <f>N29/$N$5</f>
        <v>147.70000000000002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6.3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6.3</v>
      </c>
      <c r="O36" s="88">
        <f>N36/$N$5</f>
        <v>1.05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1156.76</v>
      </c>
      <c r="C39" s="94">
        <f t="shared" ref="C39:I39" si="9">C11+C28</f>
        <v>1984.98</v>
      </c>
      <c r="D39" s="94">
        <f t="shared" si="9"/>
        <v>3323.98</v>
      </c>
      <c r="E39" s="94">
        <f t="shared" si="9"/>
        <v>5652.84</v>
      </c>
      <c r="F39" s="94">
        <f t="shared" si="9"/>
        <v>8442.0400000000009</v>
      </c>
      <c r="G39" s="94">
        <f t="shared" si="9"/>
        <v>9399.32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29959.919999999998</v>
      </c>
      <c r="O39" s="110">
        <f>N39/$N$5</f>
        <v>4993.32</v>
      </c>
    </row>
    <row r="40" spans="1:15" s="58" customFormat="1" x14ac:dyDescent="0.2">
      <c r="A40" s="56" t="s">
        <v>91</v>
      </c>
      <c r="B40" s="94">
        <f>B28+B29</f>
        <v>659.96</v>
      </c>
      <c r="C40" s="94">
        <f t="shared" ref="C40:M40" si="10">C28+C29</f>
        <v>1309.3799999999999</v>
      </c>
      <c r="D40" s="94">
        <f t="shared" si="10"/>
        <v>2164.38</v>
      </c>
      <c r="E40" s="94">
        <f t="shared" si="10"/>
        <v>3949.6400000000003</v>
      </c>
      <c r="F40" s="94">
        <f t="shared" si="10"/>
        <v>5933.34</v>
      </c>
      <c r="G40" s="94">
        <f t="shared" si="10"/>
        <v>6628.1200000000008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20644.82</v>
      </c>
      <c r="O40" s="110">
        <f>N40/$N$5</f>
        <v>3440.8033333333333</v>
      </c>
    </row>
    <row r="41" spans="1:15" s="58" customFormat="1" x14ac:dyDescent="0.2">
      <c r="A41" s="56" t="s">
        <v>92</v>
      </c>
      <c r="B41" s="94">
        <f t="shared" ref="B41:M41" si="11">SUM(B28:B31)</f>
        <v>659.96</v>
      </c>
      <c r="C41" s="94">
        <f t="shared" si="11"/>
        <v>1309.3799999999999</v>
      </c>
      <c r="D41" s="94">
        <f t="shared" si="11"/>
        <v>2164.38</v>
      </c>
      <c r="E41" s="94">
        <f t="shared" si="11"/>
        <v>3949.6400000000003</v>
      </c>
      <c r="F41" s="94">
        <f t="shared" si="11"/>
        <v>5933.34</v>
      </c>
      <c r="G41" s="94">
        <f t="shared" si="11"/>
        <v>6628.1200000000008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20644.82</v>
      </c>
      <c r="O41" s="110">
        <f>N41/$N$5</f>
        <v>3440.8033333333333</v>
      </c>
    </row>
    <row r="42" spans="1:15" s="95" customFormat="1" x14ac:dyDescent="0.2">
      <c r="A42" s="56" t="s">
        <v>93</v>
      </c>
      <c r="B42" s="94">
        <f t="shared" ref="B42:I42" si="12">SUM(B28:B32)</f>
        <v>659.96</v>
      </c>
      <c r="C42" s="94">
        <f t="shared" si="12"/>
        <v>1309.3799999999999</v>
      </c>
      <c r="D42" s="94">
        <f t="shared" si="12"/>
        <v>2164.38</v>
      </c>
      <c r="E42" s="94">
        <f>SUM(E28:E32)</f>
        <v>3949.6400000000003</v>
      </c>
      <c r="F42" s="94">
        <f t="shared" si="12"/>
        <v>5933.34</v>
      </c>
      <c r="G42" s="94">
        <f t="shared" si="12"/>
        <v>6628.1200000000008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20644.82</v>
      </c>
      <c r="O42" s="110">
        <f>N42/$N$5</f>
        <v>3440.8033333333333</v>
      </c>
    </row>
    <row r="43" spans="1:15" s="58" customFormat="1" x14ac:dyDescent="0.2">
      <c r="A43" s="96" t="s">
        <v>94</v>
      </c>
      <c r="B43" s="97">
        <f t="shared" ref="B43:I43" si="13">B42-B36</f>
        <v>653.66000000000008</v>
      </c>
      <c r="C43" s="97">
        <f>C42-C36</f>
        <v>1309.3799999999999</v>
      </c>
      <c r="D43" s="97">
        <f t="shared" si="13"/>
        <v>2164.38</v>
      </c>
      <c r="E43" s="97">
        <f>E42-E36</f>
        <v>3949.6400000000003</v>
      </c>
      <c r="F43" s="97">
        <f t="shared" si="13"/>
        <v>5933.34</v>
      </c>
      <c r="G43" s="97">
        <f t="shared" si="13"/>
        <v>6628.1200000000008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20638.520000000004</v>
      </c>
      <c r="O43" s="111">
        <f>N43/$N$5</f>
        <v>3439.753333333334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17.011176470588236</v>
      </c>
      <c r="C46" s="94">
        <f t="shared" si="14"/>
        <v>14.383913043478261</v>
      </c>
      <c r="D46" s="94">
        <f t="shared" si="14"/>
        <v>15.317880184331797</v>
      </c>
      <c r="E46" s="94">
        <f t="shared" si="14"/>
        <v>13.523540669856459</v>
      </c>
      <c r="F46" s="94">
        <f t="shared" si="14"/>
        <v>13.74925081433225</v>
      </c>
      <c r="G46" s="94">
        <f t="shared" si="14"/>
        <v>13.72163503649635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13.99996261682243</v>
      </c>
      <c r="O46" s="108">
        <f t="shared" si="14"/>
        <v>13.999962616822428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9.3347058823529405</v>
      </c>
      <c r="C47" s="94">
        <f t="shared" si="15"/>
        <v>9.0926086956521743</v>
      </c>
      <c r="D47" s="94">
        <f t="shared" si="15"/>
        <v>9.5547465437788031</v>
      </c>
      <c r="E47" s="94">
        <f t="shared" si="15"/>
        <v>9.0151674641148336</v>
      </c>
      <c r="F47" s="94">
        <f t="shared" si="15"/>
        <v>9.2415960912052117</v>
      </c>
      <c r="G47" s="94">
        <f t="shared" si="15"/>
        <v>9.274481751824819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9.2330000000000005</v>
      </c>
      <c r="O47" s="108">
        <f t="shared" si="15"/>
        <v>9.2330000000000005</v>
      </c>
    </row>
    <row r="48" spans="1:15" s="58" customFormat="1" x14ac:dyDescent="0.2">
      <c r="A48" s="56" t="s">
        <v>98</v>
      </c>
      <c r="B48" s="94">
        <f>IF(B$6=0,"",B40/B$15)</f>
        <v>9.7052941176470586</v>
      </c>
      <c r="C48" s="94">
        <f t="shared" ref="B48:O51" si="16">IF(C$6=0,"",C40/C$15)</f>
        <v>9.4882608695652166</v>
      </c>
      <c r="D48" s="94">
        <f t="shared" si="16"/>
        <v>9.9741013824884792</v>
      </c>
      <c r="E48" s="94">
        <f t="shared" si="16"/>
        <v>9.4488995215311018</v>
      </c>
      <c r="F48" s="94">
        <f t="shared" si="16"/>
        <v>9.6634201954397394</v>
      </c>
      <c r="G48" s="94">
        <f t="shared" si="16"/>
        <v>9.6760875912408775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9.6471121495327097</v>
      </c>
      <c r="O48" s="108">
        <f t="shared" si="16"/>
        <v>9.6471121495327097</v>
      </c>
    </row>
    <row r="49" spans="1:15" s="58" customFormat="1" x14ac:dyDescent="0.2">
      <c r="A49" s="56" t="s">
        <v>99</v>
      </c>
      <c r="B49" s="94">
        <f t="shared" si="16"/>
        <v>9.7052941176470586</v>
      </c>
      <c r="C49" s="94">
        <f t="shared" si="16"/>
        <v>9.4882608695652166</v>
      </c>
      <c r="D49" s="94">
        <f t="shared" si="16"/>
        <v>9.9741013824884792</v>
      </c>
      <c r="E49" s="94">
        <f t="shared" si="16"/>
        <v>9.4488995215311018</v>
      </c>
      <c r="F49" s="94">
        <f t="shared" si="16"/>
        <v>9.6634201954397394</v>
      </c>
      <c r="G49" s="94">
        <f t="shared" si="16"/>
        <v>9.6760875912408775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9.6471121495327097</v>
      </c>
      <c r="O49" s="108">
        <f t="shared" si="16"/>
        <v>9.6471121495327097</v>
      </c>
    </row>
    <row r="50" spans="1:15" s="95" customFormat="1" x14ac:dyDescent="0.2">
      <c r="A50" s="56" t="s">
        <v>100</v>
      </c>
      <c r="B50" s="94">
        <f t="shared" si="16"/>
        <v>9.7052941176470586</v>
      </c>
      <c r="C50" s="94">
        <f t="shared" si="16"/>
        <v>9.4882608695652166</v>
      </c>
      <c r="D50" s="94">
        <f t="shared" si="16"/>
        <v>9.9741013824884792</v>
      </c>
      <c r="E50" s="94">
        <f t="shared" si="16"/>
        <v>9.4488995215311018</v>
      </c>
      <c r="F50" s="94">
        <f t="shared" si="16"/>
        <v>9.6634201954397394</v>
      </c>
      <c r="G50" s="94">
        <f t="shared" si="16"/>
        <v>9.6760875912408775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9.6471121495327097</v>
      </c>
      <c r="O50" s="108">
        <f t="shared" si="16"/>
        <v>9.6471121495327097</v>
      </c>
    </row>
    <row r="51" spans="1:15" s="58" customFormat="1" x14ac:dyDescent="0.2">
      <c r="A51" s="96" t="s">
        <v>94</v>
      </c>
      <c r="B51" s="97">
        <f t="shared" si="16"/>
        <v>9.61264705882353</v>
      </c>
      <c r="C51" s="97">
        <f t="shared" si="16"/>
        <v>9.4882608695652166</v>
      </c>
      <c r="D51" s="97">
        <f t="shared" si="16"/>
        <v>9.9741013824884792</v>
      </c>
      <c r="E51" s="97">
        <f t="shared" si="16"/>
        <v>9.4488995215311018</v>
      </c>
      <c r="F51" s="97">
        <f t="shared" si="16"/>
        <v>9.6634201954397394</v>
      </c>
      <c r="G51" s="97">
        <f t="shared" si="16"/>
        <v>9.6760875912408775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9.6441682242990669</v>
      </c>
      <c r="O51" s="97">
        <f t="shared" si="16"/>
        <v>9.6441682242990669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O94"/>
  <sheetViews>
    <sheetView showGridLines="0" zoomScaleNormal="100" workbookViewId="0">
      <pane xSplit="1" ySplit="3" topLeftCell="B25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9" sqref="E59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105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2540</v>
      </c>
      <c r="C6" s="125">
        <f>VLOOKUP($A$2,'[1]Taxicard Members'!$A$3:$C$35,3,FALSE)</f>
        <v>2533</v>
      </c>
      <c r="D6" s="125">
        <f>VLOOKUP($A$2,'[3]Taxicard Members'!$A$3:$C$35,3,FALSE)</f>
        <v>2538</v>
      </c>
      <c r="E6" s="125">
        <f>VLOOKUP($A$2,'[4]Taxicard Members'!$A$3:$C$35,3,FALSE)</f>
        <v>2541</v>
      </c>
      <c r="F6" s="125">
        <f>VLOOKUP($A$2,'[5]Taxicard Members'!$A$3:$C$35,3,FALSE)</f>
        <v>2406</v>
      </c>
      <c r="G6" s="125">
        <f>VLOOKUP($A$2,'[6]Taxicard Members'!$A$3:$C$35,3,FALSE)</f>
        <v>2412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14970</v>
      </c>
      <c r="O6" s="48">
        <f>N6/$N$5</f>
        <v>2495</v>
      </c>
    </row>
    <row r="7" spans="1:15" x14ac:dyDescent="0.2">
      <c r="A7" s="49" t="s">
        <v>68</v>
      </c>
      <c r="B7" s="50">
        <f>VLOOKUP($A$2,'[2]LMU Other'!$A$2:$Z$36,26,FALSE)</f>
        <v>116</v>
      </c>
      <c r="C7" s="50">
        <f>VLOOKUP($A$2,'[1]LMU Other'!$A$2:$Z$36,26,FALSE)</f>
        <v>131</v>
      </c>
      <c r="D7" s="50">
        <f>VLOOKUP($A$2,'[3]LMU Other'!$A$2:$Z$36,26,FALSE)</f>
        <v>217</v>
      </c>
      <c r="E7" s="50">
        <f>VLOOKUP($A$2,'[4]LMU Other'!$A$2:$Z$36,26,FALSE)</f>
        <v>314</v>
      </c>
      <c r="F7" s="50">
        <f>VLOOKUP($A$2,'[5]LMU Other'!$A$2:$Z$36,26,FALSE)</f>
        <v>375</v>
      </c>
      <c r="G7" s="50">
        <f>VLOOKUP($A$2,'[6]LMU Other'!$A$2:$Z$36,26,FALSE)</f>
        <v>417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1570</v>
      </c>
      <c r="O7" s="48">
        <f>N7/$N$5</f>
        <v>261.66666666666669</v>
      </c>
    </row>
    <row r="8" spans="1:15" s="11" customFormat="1" x14ac:dyDescent="0.2">
      <c r="A8" s="49" t="s">
        <v>69</v>
      </c>
      <c r="B8" s="36">
        <f t="shared" ref="B8:M8" si="1">IF(B6=0,"",B7/B6)</f>
        <v>4.5669291338582677E-2</v>
      </c>
      <c r="C8" s="36">
        <f t="shared" si="1"/>
        <v>5.171733122779313E-2</v>
      </c>
      <c r="D8" s="36">
        <f t="shared" si="1"/>
        <v>8.5500394011032307E-2</v>
      </c>
      <c r="E8" s="36">
        <f t="shared" si="1"/>
        <v>0.12357339630066903</v>
      </c>
      <c r="F8" s="36">
        <f t="shared" si="1"/>
        <v>0.15586034912718205</v>
      </c>
      <c r="G8" s="36">
        <f t="shared" si="1"/>
        <v>0.17288557213930347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0.10487641950567803</v>
      </c>
      <c r="O8" s="37">
        <f>IF(O6="","",O7/O6)</f>
        <v>0.10487641950567803</v>
      </c>
    </row>
    <row r="9" spans="1:15" x14ac:dyDescent="0.2">
      <c r="A9" s="49" t="s">
        <v>70</v>
      </c>
      <c r="B9" s="51">
        <f t="shared" ref="B9:O9" si="2">IF(B6=0,"",B15/B6)</f>
        <v>0.13503937007874015</v>
      </c>
      <c r="C9" s="51">
        <f t="shared" si="2"/>
        <v>0.19976312672720095</v>
      </c>
      <c r="D9" s="51">
        <f t="shared" si="2"/>
        <v>0.35106382978723405</v>
      </c>
      <c r="E9" s="51">
        <f t="shared" si="2"/>
        <v>0.56985438803620625</v>
      </c>
      <c r="F9" s="51">
        <f t="shared" si="2"/>
        <v>0.75477971737323357</v>
      </c>
      <c r="G9" s="51">
        <f t="shared" si="2"/>
        <v>0.9266169154228856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0.48356713426853709</v>
      </c>
      <c r="O9" s="52">
        <f t="shared" si="2"/>
        <v>0.48356713426853709</v>
      </c>
    </row>
    <row r="10" spans="1:15" x14ac:dyDescent="0.2">
      <c r="A10" s="49" t="s">
        <v>71</v>
      </c>
      <c r="B10" s="51">
        <f t="shared" ref="B10:O10" si="3">IF(B6=0,"",B15/B7)</f>
        <v>2.9568965517241379</v>
      </c>
      <c r="C10" s="51">
        <f t="shared" si="3"/>
        <v>3.8625954198473282</v>
      </c>
      <c r="D10" s="51">
        <f t="shared" si="3"/>
        <v>4.1059907834101379</v>
      </c>
      <c r="E10" s="51">
        <f t="shared" si="3"/>
        <v>4.6114649681528661</v>
      </c>
      <c r="F10" s="51">
        <f t="shared" si="3"/>
        <v>4.8426666666666662</v>
      </c>
      <c r="G10" s="51">
        <f t="shared" si="3"/>
        <v>5.3597122302158278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4.6108280254777068</v>
      </c>
      <c r="O10" s="52">
        <f t="shared" si="3"/>
        <v>4.6108280254777068</v>
      </c>
    </row>
    <row r="11" spans="1:15" s="55" customFormat="1" x14ac:dyDescent="0.2">
      <c r="A11" s="29" t="s">
        <v>72</v>
      </c>
      <c r="B11" s="53">
        <f>VLOOKUP($A$2,'[2]LMU Other'!$A$2:$Z$36,25,FALSE)</f>
        <v>1345.2</v>
      </c>
      <c r="C11" s="53">
        <f>VLOOKUP($A$2,'[1]LMU Other'!$A$2:$Z$36,25,FALSE)</f>
        <v>1891.3</v>
      </c>
      <c r="D11" s="53">
        <f>VLOOKUP($A$2,'[3]LMU Other'!$A$2:$Z$36,25,FALSE)</f>
        <v>3397.6</v>
      </c>
      <c r="E11" s="53">
        <f>VLOOKUP($A$2,'[4]LMU Other'!$A$2:$Z$36,25,FALSE)</f>
        <v>5427.2</v>
      </c>
      <c r="F11" s="53">
        <f>VLOOKUP($A$2,'[5]LMU Other'!$A$2:$Z$36,25,FALSE)</f>
        <v>6666.1</v>
      </c>
      <c r="G11" s="53">
        <f>VLOOKUP($A$2,'[6]LMU Other'!$A$2:$Z$36,25,FALSE)</f>
        <v>8534.7000000000007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27262.100000000002</v>
      </c>
      <c r="O11" s="81">
        <f>N11/$N$5</f>
        <v>4543.6833333333334</v>
      </c>
    </row>
    <row r="12" spans="1:15" s="58" customFormat="1" x14ac:dyDescent="0.2">
      <c r="A12" s="56" t="s">
        <v>73</v>
      </c>
      <c r="B12" s="57">
        <f t="shared" ref="B12:O12" si="4">IF(B6=0,"",B11/B15)</f>
        <v>3.9218658892128282</v>
      </c>
      <c r="C12" s="57">
        <f t="shared" si="4"/>
        <v>3.7377470355731224</v>
      </c>
      <c r="D12" s="57">
        <f t="shared" si="4"/>
        <v>3.8132435465768797</v>
      </c>
      <c r="E12" s="57">
        <f t="shared" si="4"/>
        <v>3.7480662983425415</v>
      </c>
      <c r="F12" s="57">
        <f t="shared" si="4"/>
        <v>3.6707599118942733</v>
      </c>
      <c r="G12" s="57">
        <f t="shared" si="4"/>
        <v>3.8186577181208059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3.7660035916563066</v>
      </c>
      <c r="O12" s="57">
        <f t="shared" si="4"/>
        <v>3.7660035916563062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343</v>
      </c>
      <c r="C15" s="47">
        <f>VLOOKUP($A$2,'[1]LC Invoice'!$A$2:$Q$34,4,FALSE)</f>
        <v>506</v>
      </c>
      <c r="D15" s="47">
        <f>VLOOKUP($A$2,'[3]LC Invoice'!$A$2:$S$34,4,FALSE)</f>
        <v>891</v>
      </c>
      <c r="E15" s="47">
        <f>VLOOKUP($A$2,'[4]LC Invoice'!$A$2:$P$34,4,FALSE)</f>
        <v>1448</v>
      </c>
      <c r="F15" s="47">
        <f>VLOOKUP($A$2,'[5]LC Invoice'!$A$2:$P$34,4,FALSE)</f>
        <v>1816</v>
      </c>
      <c r="G15" s="47">
        <f>VLOOKUP($A$2,'[6]LC Invoice'!$A$2:$P$34,4,FALSE)</f>
        <v>2235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7239</v>
      </c>
      <c r="O15" s="48">
        <f>N15/$N$5</f>
        <v>1206.5</v>
      </c>
    </row>
    <row r="16" spans="1:15" s="66" customFormat="1" x14ac:dyDescent="0.2">
      <c r="A16" s="64" t="s">
        <v>76</v>
      </c>
      <c r="B16" s="65">
        <f>VLOOKUP($A$2,'[2]Wheelchair Trips'!$A$2:$E$34,3,FALSE)</f>
        <v>58</v>
      </c>
      <c r="C16" s="65">
        <f>VLOOKUP($A$2,'[1]Wheelchair Trips'!$A$2:$E$34,3,FALSE)</f>
        <v>63</v>
      </c>
      <c r="D16" s="65">
        <f>VLOOKUP($A$2,'[3]Wheelchair Trips'!$A$2:$E$34,3,FALSE)</f>
        <v>120</v>
      </c>
      <c r="E16" s="65">
        <f>VLOOKUP($A$2,'[4]Wheelchair Trips'!$A$2:$E$34,3,FALSE)</f>
        <v>138</v>
      </c>
      <c r="F16" s="65">
        <f>VLOOKUP($A$2,'[5]Wheelchair Trips'!$A$2:$E$34,3,FALSE)</f>
        <v>186</v>
      </c>
      <c r="G16" s="65">
        <f>VLOOKUP($A$2,'[6]Wheelchair Trips'!$A$2:$E$34,3,FALSE)</f>
        <v>210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775</v>
      </c>
      <c r="O16" s="48">
        <f>N16/$N$5</f>
        <v>129.16666666666666</v>
      </c>
    </row>
    <row r="17" spans="1:15" s="11" customFormat="1" x14ac:dyDescent="0.2">
      <c r="A17" s="49" t="s">
        <v>77</v>
      </c>
      <c r="B17" s="67">
        <f t="shared" ref="B17:O17" si="5">IF(B6=0,"",B16/B15)</f>
        <v>0.16909620991253643</v>
      </c>
      <c r="C17" s="67">
        <f t="shared" si="5"/>
        <v>0.12450592885375494</v>
      </c>
      <c r="D17" s="67">
        <f t="shared" si="5"/>
        <v>0.13468013468013468</v>
      </c>
      <c r="E17" s="67">
        <f t="shared" si="5"/>
        <v>9.5303867403314924E-2</v>
      </c>
      <c r="F17" s="67">
        <f t="shared" si="5"/>
        <v>0.10242290748898679</v>
      </c>
      <c r="G17" s="67">
        <f t="shared" si="5"/>
        <v>9.3959731543624164E-2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0.10705898604779665</v>
      </c>
      <c r="O17" s="68">
        <f t="shared" si="5"/>
        <v>0.10705898604779665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67</v>
      </c>
      <c r="D21" s="73">
        <f>VLOOKUP($A$2,'[3]LC Invoice'!$A$2:$S$34,7,FALSE)</f>
        <v>44</v>
      </c>
      <c r="E21" s="73">
        <f>VLOOKUP($A$2,'[4]LC Invoice'!$A$2:$P$34,7,FALSE)</f>
        <v>14</v>
      </c>
      <c r="F21" s="73">
        <f>VLOOKUP($A$2,'[5]LC Invoice'!$A$2:$P$34,7,FALSE)</f>
        <v>15</v>
      </c>
      <c r="G21" s="73">
        <f>VLOOKUP($A$2,'[6]LC Invoice'!$A$2:$P$34,7,FALSE)</f>
        <v>112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264</v>
      </c>
      <c r="O21" s="70">
        <f>N21/$N$5</f>
        <v>44</v>
      </c>
    </row>
    <row r="22" spans="1:15" s="75" customFormat="1" x14ac:dyDescent="0.2">
      <c r="A22" s="29" t="s">
        <v>81</v>
      </c>
      <c r="B22" s="74">
        <f>VLOOKUP($A$2,'[2]LC Invoice'!$A$2:$P$35,8,FALSE)</f>
        <v>56.5</v>
      </c>
      <c r="C22" s="74">
        <f>VLOOKUP($A$2,'[1]LC Invoice'!$A$2:$Q$35,8,FALSE)</f>
        <v>49</v>
      </c>
      <c r="D22" s="74">
        <f>VLOOKUP($A$2,'[3]LC Invoice'!$A$2:$S$35,8,FALSE)</f>
        <v>47.5</v>
      </c>
      <c r="E22" s="74">
        <f>VLOOKUP($A$2,'[4]LC Invoice'!$A$2:$P$35,8,FALSE)</f>
        <v>65.5</v>
      </c>
      <c r="F22" s="74">
        <f>VLOOKUP($A$2,'[5]LC Invoice'!$A$2:$P$35,8,FALSE)</f>
        <v>74.5</v>
      </c>
      <c r="G22" s="74">
        <f>VLOOKUP($A$2,'[6]LC Invoice'!$A$2:$P$35,8,FALSE)</f>
        <v>142.5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435.5</v>
      </c>
      <c r="O22" s="54">
        <f>N22/$N$5</f>
        <v>72.583333333333329</v>
      </c>
    </row>
    <row r="23" spans="1:15" x14ac:dyDescent="0.2">
      <c r="A23" s="49" t="s">
        <v>82</v>
      </c>
      <c r="B23" s="67">
        <f t="shared" ref="B23:O23" si="6">IF(B6=0,"",B21/B15)</f>
        <v>3.4985422740524783E-2</v>
      </c>
      <c r="C23" s="67">
        <f t="shared" si="6"/>
        <v>0.1324110671936759</v>
      </c>
      <c r="D23" s="67">
        <f t="shared" si="6"/>
        <v>4.9382716049382713E-2</v>
      </c>
      <c r="E23" s="67">
        <f t="shared" si="6"/>
        <v>9.6685082872928173E-3</v>
      </c>
      <c r="F23" s="67">
        <f t="shared" si="6"/>
        <v>8.2599118942731278E-3</v>
      </c>
      <c r="G23" s="67">
        <f t="shared" si="6"/>
        <v>5.0111856823266222E-2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3.6469125569830084E-2</v>
      </c>
      <c r="O23" s="68">
        <f t="shared" si="6"/>
        <v>3.6469125569830084E-2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135</v>
      </c>
      <c r="D24" s="125">
        <f>VLOOKUP($A$2,'[3]LC Invoice'!$A$2:$V$34,18,FALSE)</f>
        <v>14.174175084175085</v>
      </c>
      <c r="E24" s="125">
        <f>VLOOKUP($A$2,'[4]LC Invoice'!$A$2:$S$34,18,FALSE)</f>
        <v>14.181381215469614</v>
      </c>
      <c r="F24" s="125">
        <f>VLOOKUP($A$2,'[5]LC Invoice'!$A$2:$S$34,18,FALSE)</f>
        <v>13.987522026431719</v>
      </c>
      <c r="G24" s="125">
        <f>VLOOKUP($A$2,'[6]LC Invoice'!$A$2:$S$34,18,FALSE)</f>
        <v>14.272474272930648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229.61555259900709</v>
      </c>
      <c r="O24" s="154">
        <f>N24/COUNTIF(B24:M24,"&lt;&gt;0")</f>
        <v>38.269258766501181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57</v>
      </c>
      <c r="D25" s="125">
        <f>VLOOKUP($A$2,'[3]LC Invoice'!$A$2:$V$34,19,FALSE)</f>
        <v>12.599999999999996</v>
      </c>
      <c r="E25" s="125">
        <f>VLOOKUP($A$2,'[4]LC Invoice'!$A$2:$S$34,19,FALSE)</f>
        <v>23.099999999999987</v>
      </c>
      <c r="F25" s="125">
        <f>VLOOKUP($A$2,'[5]LC Invoice'!$A$2:$S$34,19,FALSE)</f>
        <v>32.199999999999982</v>
      </c>
      <c r="G25" s="125">
        <f>VLOOKUP($A$2,'[6]LC Invoice'!$A$2:$S$34,19,FALSE)</f>
        <v>37.800000000000004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172.49999999999997</v>
      </c>
      <c r="O25" s="155">
        <f>N25/COUNTIF(B25:M25,"&lt;&gt;0")</f>
        <v>28.749999999999996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3208.08</v>
      </c>
      <c r="C28" s="80">
        <f>VLOOKUP($A$2,'[1]LMU Other'!$A$2:$Z$36,24,FALSE)</f>
        <v>4877.18</v>
      </c>
      <c r="D28" s="80">
        <f>VLOOKUP($A$2,'[3]LMU Other'!$A$2:$Z$36,24,FALSE)</f>
        <v>8822.09</v>
      </c>
      <c r="E28" s="80">
        <f>VLOOKUP($A$2,'[4]LMU Other'!$A$2:$Z$36,24,FALSE)</f>
        <v>14462.04</v>
      </c>
      <c r="F28" s="80">
        <f>VLOOKUP($A$2,'[5]LMU Other'!$A$2:$Z$36,24,FALSE)</f>
        <v>17940.740000000002</v>
      </c>
      <c r="G28" s="80">
        <f>VLOOKUP($A$2,'[6]LMU Other'!$A$2:$Z$36,24,FALSE)</f>
        <v>22455.68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71765.81</v>
      </c>
      <c r="O28" s="54">
        <f>N28/$N$5</f>
        <v>11960.968333333332</v>
      </c>
    </row>
    <row r="29" spans="1:15" s="75" customFormat="1" x14ac:dyDescent="0.2">
      <c r="A29" s="29" t="s">
        <v>85</v>
      </c>
      <c r="B29" s="80">
        <f>VLOOKUP($A$2,'[2]LC Invoice'!$A$2:$P$34,9,FALSE)</f>
        <v>182.7</v>
      </c>
      <c r="C29" s="80">
        <f>VLOOKUP($A$2,'[1]LC Invoice'!$A$2:$Q$34,9,FALSE)</f>
        <v>254.1</v>
      </c>
      <c r="D29" s="80">
        <f>VLOOKUP($A$2,'[3]LC Invoice'!$A$2:$S$34,9,FALSE)</f>
        <v>409.5</v>
      </c>
      <c r="E29" s="80">
        <f>VLOOKUP($A$2,'[4]LC Invoice'!$A$2:$P$34,9,FALSE)</f>
        <v>645.4</v>
      </c>
      <c r="F29" s="80">
        <f>VLOOKUP($A$2,'[5]LC Invoice'!$A$2:$P$34,9,FALSE)</f>
        <v>794.5</v>
      </c>
      <c r="G29" s="80">
        <f>VLOOKUP($A$2,'[6]LC Invoice'!$A$2:$P$34,9,FALSE)</f>
        <v>908.6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3194.7999999999997</v>
      </c>
      <c r="O29" s="81">
        <f>N29/$N$5</f>
        <v>532.46666666666658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10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45.674999999999997</v>
      </c>
      <c r="C36" s="87">
        <f t="shared" ref="C36:M36" si="8">C35*C29</f>
        <v>38.114999999999995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83.789999999999992</v>
      </c>
      <c r="O36" s="88">
        <f>N36/$N$5</f>
        <v>13.964999999999998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4553.28</v>
      </c>
      <c r="C39" s="94">
        <f t="shared" ref="C39:I39" si="9">C11+C28</f>
        <v>6768.4800000000005</v>
      </c>
      <c r="D39" s="94">
        <f t="shared" si="9"/>
        <v>12219.69</v>
      </c>
      <c r="E39" s="94">
        <f t="shared" si="9"/>
        <v>19889.240000000002</v>
      </c>
      <c r="F39" s="94">
        <f t="shared" si="9"/>
        <v>24606.840000000004</v>
      </c>
      <c r="G39" s="94">
        <f t="shared" si="9"/>
        <v>30990.38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99027.91</v>
      </c>
      <c r="O39" s="110">
        <f>N39/$N$5</f>
        <v>16504.651666666668</v>
      </c>
    </row>
    <row r="40" spans="1:15" s="58" customFormat="1" x14ac:dyDescent="0.2">
      <c r="A40" s="56" t="s">
        <v>91</v>
      </c>
      <c r="B40" s="94">
        <f>B28+B29</f>
        <v>3390.7799999999997</v>
      </c>
      <c r="C40" s="94">
        <f t="shared" ref="C40:M40" si="10">C28+C29</f>
        <v>5131.2800000000007</v>
      </c>
      <c r="D40" s="94">
        <f t="shared" si="10"/>
        <v>9231.59</v>
      </c>
      <c r="E40" s="94">
        <f t="shared" si="10"/>
        <v>15107.44</v>
      </c>
      <c r="F40" s="94">
        <f t="shared" si="10"/>
        <v>18735.240000000002</v>
      </c>
      <c r="G40" s="94">
        <f t="shared" si="10"/>
        <v>23364.28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74960.61</v>
      </c>
      <c r="O40" s="110">
        <f>N40/$N$5</f>
        <v>12493.434999999999</v>
      </c>
    </row>
    <row r="41" spans="1:15" s="58" customFormat="1" x14ac:dyDescent="0.2">
      <c r="A41" s="56" t="s">
        <v>92</v>
      </c>
      <c r="B41" s="94">
        <f t="shared" ref="B41:M41" si="11">SUM(B28:B31)</f>
        <v>3390.7799999999997</v>
      </c>
      <c r="C41" s="94">
        <f t="shared" si="11"/>
        <v>5131.2800000000007</v>
      </c>
      <c r="D41" s="94">
        <f t="shared" si="11"/>
        <v>9231.59</v>
      </c>
      <c r="E41" s="94">
        <f t="shared" si="11"/>
        <v>15107.44</v>
      </c>
      <c r="F41" s="94">
        <f t="shared" si="11"/>
        <v>18735.240000000002</v>
      </c>
      <c r="G41" s="94">
        <f t="shared" si="11"/>
        <v>23424.28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75020.61</v>
      </c>
      <c r="O41" s="110">
        <f>N41/$N$5</f>
        <v>12503.434999999999</v>
      </c>
    </row>
    <row r="42" spans="1:15" s="95" customFormat="1" x14ac:dyDescent="0.2">
      <c r="A42" s="56" t="s">
        <v>93</v>
      </c>
      <c r="B42" s="94">
        <f t="shared" ref="B42:I42" si="12">SUM(B28:B32)</f>
        <v>3390.7799999999997</v>
      </c>
      <c r="C42" s="94">
        <f t="shared" si="12"/>
        <v>5131.2800000000007</v>
      </c>
      <c r="D42" s="94">
        <f t="shared" si="12"/>
        <v>9231.59</v>
      </c>
      <c r="E42" s="94">
        <f>SUM(E28:E32)</f>
        <v>15107.44</v>
      </c>
      <c r="F42" s="94">
        <f t="shared" si="12"/>
        <v>18735.240000000002</v>
      </c>
      <c r="G42" s="94">
        <f t="shared" si="12"/>
        <v>23424.28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75020.61</v>
      </c>
      <c r="O42" s="110">
        <f>N42/$N$5</f>
        <v>12503.434999999999</v>
      </c>
    </row>
    <row r="43" spans="1:15" s="58" customFormat="1" x14ac:dyDescent="0.2">
      <c r="A43" s="96" t="s">
        <v>94</v>
      </c>
      <c r="B43" s="97">
        <f t="shared" ref="B43:I43" si="13">B42-B36</f>
        <v>3345.1049999999996</v>
      </c>
      <c r="C43" s="97">
        <f>C42-C36</f>
        <v>5093.1650000000009</v>
      </c>
      <c r="D43" s="97">
        <f t="shared" si="13"/>
        <v>9231.59</v>
      </c>
      <c r="E43" s="97">
        <f>E42-E36</f>
        <v>15107.44</v>
      </c>
      <c r="F43" s="97">
        <f t="shared" si="13"/>
        <v>18735.240000000002</v>
      </c>
      <c r="G43" s="97">
        <f t="shared" si="13"/>
        <v>23424.28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74936.820000000007</v>
      </c>
      <c r="O43" s="111">
        <f>N43/$N$5</f>
        <v>12489.470000000001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13.274868804664722</v>
      </c>
      <c r="C46" s="94">
        <f t="shared" si="14"/>
        <v>13.376442687747037</v>
      </c>
      <c r="D46" s="94">
        <f t="shared" si="14"/>
        <v>13.714579124579124</v>
      </c>
      <c r="E46" s="94">
        <f t="shared" si="14"/>
        <v>13.735662983425415</v>
      </c>
      <c r="F46" s="94">
        <f t="shared" si="14"/>
        <v>13.550022026431719</v>
      </c>
      <c r="G46" s="94">
        <f t="shared" si="14"/>
        <v>13.865941834451903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13.679777593590275</v>
      </c>
      <c r="O46" s="108">
        <f t="shared" si="14"/>
        <v>13.679777593590277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9.3530029154518957</v>
      </c>
      <c r="C47" s="94">
        <f t="shared" si="15"/>
        <v>9.6386956521739133</v>
      </c>
      <c r="D47" s="94">
        <f t="shared" si="15"/>
        <v>9.9013355780022447</v>
      </c>
      <c r="E47" s="94">
        <f t="shared" si="15"/>
        <v>9.9875966850828739</v>
      </c>
      <c r="F47" s="94">
        <f t="shared" si="15"/>
        <v>9.8792621145374451</v>
      </c>
      <c r="G47" s="94">
        <f t="shared" si="15"/>
        <v>10.047284116331097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9.9137740019339677</v>
      </c>
      <c r="O47" s="108">
        <f t="shared" si="15"/>
        <v>9.9137740019339677</v>
      </c>
    </row>
    <row r="48" spans="1:15" s="58" customFormat="1" x14ac:dyDescent="0.2">
      <c r="A48" s="56" t="s">
        <v>98</v>
      </c>
      <c r="B48" s="94">
        <f>IF(B$6=0,"",B40/B$15)</f>
        <v>9.8856559766763841</v>
      </c>
      <c r="C48" s="94">
        <f t="shared" ref="B48:O51" si="16">IF(C$6=0,"",C40/C$15)</f>
        <v>10.140869565217393</v>
      </c>
      <c r="D48" s="94">
        <f t="shared" si="16"/>
        <v>10.360931537598205</v>
      </c>
      <c r="E48" s="94">
        <f t="shared" si="16"/>
        <v>10.433314917127072</v>
      </c>
      <c r="F48" s="94">
        <f t="shared" si="16"/>
        <v>10.316762114537445</v>
      </c>
      <c r="G48" s="94">
        <f t="shared" si="16"/>
        <v>10.453816554809842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10.355105677579777</v>
      </c>
      <c r="O48" s="108">
        <f t="shared" si="16"/>
        <v>10.355105677579775</v>
      </c>
    </row>
    <row r="49" spans="1:15" s="58" customFormat="1" x14ac:dyDescent="0.2">
      <c r="A49" s="56" t="s">
        <v>99</v>
      </c>
      <c r="B49" s="94">
        <f t="shared" si="16"/>
        <v>9.8856559766763841</v>
      </c>
      <c r="C49" s="94">
        <f t="shared" si="16"/>
        <v>10.140869565217393</v>
      </c>
      <c r="D49" s="94">
        <f t="shared" si="16"/>
        <v>10.360931537598205</v>
      </c>
      <c r="E49" s="94">
        <f t="shared" si="16"/>
        <v>10.433314917127072</v>
      </c>
      <c r="F49" s="94">
        <f t="shared" si="16"/>
        <v>10.316762114537445</v>
      </c>
      <c r="G49" s="94">
        <f t="shared" si="16"/>
        <v>10.480662192393735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10.363394115209283</v>
      </c>
      <c r="O49" s="108">
        <f t="shared" si="16"/>
        <v>10.363394115209283</v>
      </c>
    </row>
    <row r="50" spans="1:15" s="95" customFormat="1" x14ac:dyDescent="0.2">
      <c r="A50" s="56" t="s">
        <v>100</v>
      </c>
      <c r="B50" s="94">
        <f t="shared" si="16"/>
        <v>9.8856559766763841</v>
      </c>
      <c r="C50" s="94">
        <f t="shared" si="16"/>
        <v>10.140869565217393</v>
      </c>
      <c r="D50" s="94">
        <f t="shared" si="16"/>
        <v>10.360931537598205</v>
      </c>
      <c r="E50" s="94">
        <f t="shared" si="16"/>
        <v>10.433314917127072</v>
      </c>
      <c r="F50" s="94">
        <f t="shared" si="16"/>
        <v>10.316762114537445</v>
      </c>
      <c r="G50" s="94">
        <f t="shared" si="16"/>
        <v>10.480662192393735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10.363394115209283</v>
      </c>
      <c r="O50" s="108">
        <f t="shared" si="16"/>
        <v>10.363394115209283</v>
      </c>
    </row>
    <row r="51" spans="1:15" s="58" customFormat="1" x14ac:dyDescent="0.2">
      <c r="A51" s="96" t="s">
        <v>94</v>
      </c>
      <c r="B51" s="97">
        <f t="shared" si="16"/>
        <v>9.7524927113702606</v>
      </c>
      <c r="C51" s="97">
        <f t="shared" si="16"/>
        <v>10.065543478260871</v>
      </c>
      <c r="D51" s="97">
        <f t="shared" si="16"/>
        <v>10.360931537598205</v>
      </c>
      <c r="E51" s="97">
        <f t="shared" si="16"/>
        <v>10.433314917127072</v>
      </c>
      <c r="F51" s="97">
        <f t="shared" si="16"/>
        <v>10.316762114537445</v>
      </c>
      <c r="G51" s="97">
        <f t="shared" si="16"/>
        <v>10.480662192393735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10.351819312059678</v>
      </c>
      <c r="O51" s="97">
        <f t="shared" si="16"/>
        <v>10.351819312059678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5" sqref="E55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6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1215</v>
      </c>
      <c r="C6" s="125">
        <f>VLOOKUP($A$2,'[1]Taxicard Members'!$A$3:$C$35,3,FALSE)</f>
        <v>1207</v>
      </c>
      <c r="D6" s="125">
        <f>VLOOKUP($A$2,'[3]Taxicard Members'!$A$3:$C$35,3,FALSE)</f>
        <v>1217</v>
      </c>
      <c r="E6" s="125">
        <f>VLOOKUP($A$2,'[4]Taxicard Members'!$A$3:$C$35,3,FALSE)</f>
        <v>1222</v>
      </c>
      <c r="F6" s="125">
        <f>VLOOKUP($A$2,'[5]Taxicard Members'!$A$3:$C$35,3,FALSE)</f>
        <v>1173</v>
      </c>
      <c r="G6" s="125">
        <f>VLOOKUP($A$2,'[6]Taxicard Members'!$A$3:$C$35,3,FALSE)</f>
        <v>1182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7216</v>
      </c>
      <c r="O6" s="48">
        <f>N6/$N$5</f>
        <v>1202.6666666666667</v>
      </c>
    </row>
    <row r="7" spans="1:15" x14ac:dyDescent="0.2">
      <c r="A7" s="49" t="s">
        <v>68</v>
      </c>
      <c r="B7" s="50">
        <f>VLOOKUP($A$2,'[2]LMU Other'!$A$2:$Z$36,26,FALSE)</f>
        <v>45</v>
      </c>
      <c r="C7" s="50">
        <f>VLOOKUP($A$2,'[1]LMU Other'!$A$2:$Z$36,26,FALSE)</f>
        <v>58</v>
      </c>
      <c r="D7" s="50">
        <f>VLOOKUP($A$2,'[3]LMU Other'!$A$2:$Z$36,26,FALSE)</f>
        <v>83</v>
      </c>
      <c r="E7" s="50">
        <f>VLOOKUP($A$2,'[4]LMU Other'!$A$2:$Z$36,26,FALSE)</f>
        <v>135</v>
      </c>
      <c r="F7" s="50">
        <f>VLOOKUP($A$2,'[5]LMU Other'!$A$2:$Z$36,26,FALSE)</f>
        <v>170</v>
      </c>
      <c r="G7" s="50">
        <f>VLOOKUP($A$2,'[6]LMU Other'!$A$2:$Z$36,26,FALSE)</f>
        <v>195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686</v>
      </c>
      <c r="O7" s="48">
        <f>N7/$N$5</f>
        <v>114.33333333333333</v>
      </c>
    </row>
    <row r="8" spans="1:15" s="11" customFormat="1" x14ac:dyDescent="0.2">
      <c r="A8" s="49" t="s">
        <v>69</v>
      </c>
      <c r="B8" s="36">
        <f t="shared" ref="B8:M8" si="1">IF(B6=0,"",B7/B6)</f>
        <v>3.7037037037037035E-2</v>
      </c>
      <c r="C8" s="36">
        <f t="shared" si="1"/>
        <v>4.8053024026512015E-2</v>
      </c>
      <c r="D8" s="36">
        <f t="shared" si="1"/>
        <v>6.8200493015612165E-2</v>
      </c>
      <c r="E8" s="36">
        <f t="shared" si="1"/>
        <v>0.1104746317512275</v>
      </c>
      <c r="F8" s="36">
        <f t="shared" si="1"/>
        <v>0.14492753623188406</v>
      </c>
      <c r="G8" s="36">
        <f t="shared" si="1"/>
        <v>0.1649746192893401</v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9.5066518847006648E-2</v>
      </c>
      <c r="O8" s="37">
        <f>IF(O6="","",O7/O6)</f>
        <v>9.5066518847006648E-2</v>
      </c>
    </row>
    <row r="9" spans="1:15" x14ac:dyDescent="0.2">
      <c r="A9" s="49" t="s">
        <v>70</v>
      </c>
      <c r="B9" s="51">
        <f t="shared" ref="B9:O9" si="2">IF(B6=0,"",B15/B6)</f>
        <v>0.12921810699588476</v>
      </c>
      <c r="C9" s="51">
        <f t="shared" si="2"/>
        <v>0.19304059652029826</v>
      </c>
      <c r="D9" s="51">
        <f t="shared" si="2"/>
        <v>0.29005751848808548</v>
      </c>
      <c r="E9" s="51">
        <f t="shared" si="2"/>
        <v>0.53109656301145658</v>
      </c>
      <c r="F9" s="51">
        <f t="shared" si="2"/>
        <v>0.70758738277919864</v>
      </c>
      <c r="G9" s="51">
        <f t="shared" si="2"/>
        <v>0.85279187817258884</v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0.44761640798226165</v>
      </c>
      <c r="O9" s="52">
        <f t="shared" si="2"/>
        <v>0.44761640798226165</v>
      </c>
    </row>
    <row r="10" spans="1:15" x14ac:dyDescent="0.2">
      <c r="A10" s="49" t="s">
        <v>71</v>
      </c>
      <c r="B10" s="51">
        <f t="shared" ref="B10:O10" si="3">IF(B6=0,"",B15/B7)</f>
        <v>3.4888888888888889</v>
      </c>
      <c r="C10" s="51">
        <f t="shared" si="3"/>
        <v>4.0172413793103452</v>
      </c>
      <c r="D10" s="51">
        <f t="shared" si="3"/>
        <v>4.2530120481927707</v>
      </c>
      <c r="E10" s="51">
        <f t="shared" si="3"/>
        <v>4.8074074074074078</v>
      </c>
      <c r="F10" s="51">
        <f t="shared" si="3"/>
        <v>4.882352941176471</v>
      </c>
      <c r="G10" s="51">
        <f t="shared" si="3"/>
        <v>5.1692307692307695</v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4.7084548104956268</v>
      </c>
      <c r="O10" s="52">
        <f t="shared" si="3"/>
        <v>4.7084548104956276</v>
      </c>
    </row>
    <row r="11" spans="1:15" s="55" customFormat="1" x14ac:dyDescent="0.2">
      <c r="A11" s="29" t="s">
        <v>72</v>
      </c>
      <c r="B11" s="53">
        <f>VLOOKUP($A$2,'[2]LMU Other'!$A$2:$Z$36,25,FALSE)</f>
        <v>682.5</v>
      </c>
      <c r="C11" s="53">
        <f>VLOOKUP($A$2,'[1]LMU Other'!$A$2:$Z$36,25,FALSE)</f>
        <v>950.8</v>
      </c>
      <c r="D11" s="53">
        <f>VLOOKUP($A$2,'[3]LMU Other'!$A$2:$Z$36,25,FALSE)</f>
        <v>1520.2</v>
      </c>
      <c r="E11" s="53">
        <f>VLOOKUP($A$2,'[4]LMU Other'!$A$2:$Z$36,25,FALSE)</f>
        <v>2546.1</v>
      </c>
      <c r="F11" s="53">
        <f>VLOOKUP($A$2,'[5]LMU Other'!$A$2:$Z$36,25,FALSE)</f>
        <v>3354.7</v>
      </c>
      <c r="G11" s="53">
        <f>VLOOKUP($A$2,'[6]LMU Other'!$A$2:$Z$36,25,FALSE)</f>
        <v>3717.1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12771.4</v>
      </c>
      <c r="O11" s="81">
        <f>N11/$N$5</f>
        <v>2128.5666666666666</v>
      </c>
    </row>
    <row r="12" spans="1:15" s="58" customFormat="1" x14ac:dyDescent="0.2">
      <c r="A12" s="56" t="s">
        <v>73</v>
      </c>
      <c r="B12" s="57">
        <f t="shared" ref="B12:O12" si="4">IF(B6=0,"",B11/B15)</f>
        <v>4.3471337579617835</v>
      </c>
      <c r="C12" s="57">
        <f t="shared" si="4"/>
        <v>4.0806866952789695</v>
      </c>
      <c r="D12" s="57">
        <f t="shared" si="4"/>
        <v>4.3065155807365443</v>
      </c>
      <c r="E12" s="57">
        <f t="shared" si="4"/>
        <v>3.9231124807395994</v>
      </c>
      <c r="F12" s="57">
        <f t="shared" si="4"/>
        <v>4.0418072289156628</v>
      </c>
      <c r="G12" s="57">
        <f t="shared" si="4"/>
        <v>3.6875992063492062</v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3.9539938080495354</v>
      </c>
      <c r="O12" s="57">
        <f t="shared" si="4"/>
        <v>3.9539938080495354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157</v>
      </c>
      <c r="C15" s="47">
        <f>VLOOKUP($A$2,'[1]LC Invoice'!$A$2:$Q$34,4,FALSE)</f>
        <v>233</v>
      </c>
      <c r="D15" s="47">
        <f>VLOOKUP($A$2,'[3]LC Invoice'!$A$2:$S$34,4,FALSE)</f>
        <v>353</v>
      </c>
      <c r="E15" s="47">
        <f>VLOOKUP($A$2,'[4]LC Invoice'!$A$2:$P$34,4,FALSE)</f>
        <v>649</v>
      </c>
      <c r="F15" s="47">
        <f>VLOOKUP($A$2,'[5]LC Invoice'!$A$2:$P$34,4,FALSE)</f>
        <v>830</v>
      </c>
      <c r="G15" s="47">
        <f>VLOOKUP($A$2,'[6]LC Invoice'!$A$2:$P$34,4,FALSE)</f>
        <v>1008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3230</v>
      </c>
      <c r="O15" s="48">
        <f>N15/$N$5</f>
        <v>538.33333333333337</v>
      </c>
    </row>
    <row r="16" spans="1:15" s="66" customFormat="1" x14ac:dyDescent="0.2">
      <c r="A16" s="64" t="s">
        <v>76</v>
      </c>
      <c r="B16" s="65">
        <f>VLOOKUP($A$2,'[2]Wheelchair Trips'!$A$2:$E$34,3,FALSE)</f>
        <v>26</v>
      </c>
      <c r="C16" s="65">
        <f>VLOOKUP($A$2,'[1]Wheelchair Trips'!$A$2:$E$34,3,FALSE)</f>
        <v>22</v>
      </c>
      <c r="D16" s="65">
        <f>VLOOKUP($A$2,'[3]Wheelchair Trips'!$A$2:$E$34,3,FALSE)</f>
        <v>42</v>
      </c>
      <c r="E16" s="65">
        <f>VLOOKUP($A$2,'[4]Wheelchair Trips'!$A$2:$E$34,3,FALSE)</f>
        <v>107</v>
      </c>
      <c r="F16" s="65">
        <f>VLOOKUP($A$2,'[5]Wheelchair Trips'!$A$2:$E$34,3,FALSE)</f>
        <v>157</v>
      </c>
      <c r="G16" s="65">
        <f>VLOOKUP($A$2,'[6]Wheelchair Trips'!$A$2:$E$34,3,FALSE)</f>
        <v>215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569</v>
      </c>
      <c r="O16" s="48">
        <f>N16/$N$5</f>
        <v>94.833333333333329</v>
      </c>
    </row>
    <row r="17" spans="1:15" s="11" customFormat="1" x14ac:dyDescent="0.2">
      <c r="A17" s="49" t="s">
        <v>77</v>
      </c>
      <c r="B17" s="67">
        <f t="shared" ref="B17:O17" si="5">IF(B6=0,"",B16/B15)</f>
        <v>0.16560509554140126</v>
      </c>
      <c r="C17" s="67">
        <f t="shared" si="5"/>
        <v>9.4420600858369105E-2</v>
      </c>
      <c r="D17" s="67">
        <f t="shared" si="5"/>
        <v>0.11898016997167139</v>
      </c>
      <c r="E17" s="67">
        <f t="shared" si="5"/>
        <v>0.16486902927580893</v>
      </c>
      <c r="F17" s="67">
        <f t="shared" si="5"/>
        <v>0.18915662650602411</v>
      </c>
      <c r="G17" s="67">
        <f t="shared" si="5"/>
        <v>0.21329365079365079</v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0.17616099071207431</v>
      </c>
      <c r="O17" s="68">
        <f t="shared" si="5"/>
        <v>0.17616099071207428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29</v>
      </c>
      <c r="D21" s="73">
        <f>VLOOKUP($A$2,'[3]LC Invoice'!$A$2:$S$34,7,FALSE)</f>
        <v>30</v>
      </c>
      <c r="E21" s="73">
        <f>VLOOKUP($A$2,'[4]LC Invoice'!$A$2:$P$34,7,FALSE)</f>
        <v>9</v>
      </c>
      <c r="F21" s="73">
        <f>VLOOKUP($A$2,'[5]LC Invoice'!$A$2:$P$34,7,FALSE)</f>
        <v>8</v>
      </c>
      <c r="G21" s="73">
        <f>VLOOKUP($A$2,'[6]LC Invoice'!$A$2:$P$34,7,FALSE)</f>
        <v>68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146</v>
      </c>
      <c r="O21" s="70">
        <f>N21/$N$5</f>
        <v>24.333333333333332</v>
      </c>
    </row>
    <row r="22" spans="1:15" s="75" customFormat="1" x14ac:dyDescent="0.2">
      <c r="A22" s="29" t="s">
        <v>81</v>
      </c>
      <c r="B22" s="74">
        <f>VLOOKUP($A$2,'[2]LC Invoice'!$A$2:$P$35,8,FALSE)</f>
        <v>11.5</v>
      </c>
      <c r="C22" s="74">
        <f>VLOOKUP($A$2,'[1]LC Invoice'!$A$2:$Q$35,8,FALSE)</f>
        <v>27.5</v>
      </c>
      <c r="D22" s="74">
        <f>VLOOKUP($A$2,'[3]LC Invoice'!$A$2:$S$35,8,FALSE)</f>
        <v>27</v>
      </c>
      <c r="E22" s="74">
        <f>VLOOKUP($A$2,'[4]LC Invoice'!$A$2:$P$35,8,FALSE)</f>
        <v>43</v>
      </c>
      <c r="F22" s="74">
        <f>VLOOKUP($A$2,'[5]LC Invoice'!$A$2:$P$35,8,FALSE)</f>
        <v>40.1</v>
      </c>
      <c r="G22" s="74">
        <f>VLOOKUP($A$2,'[6]LC Invoice'!$A$2:$P$35,8,FALSE)</f>
        <v>38.5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187.6</v>
      </c>
      <c r="O22" s="54">
        <f>N22/$N$5</f>
        <v>31.266666666666666</v>
      </c>
    </row>
    <row r="23" spans="1:15" x14ac:dyDescent="0.2">
      <c r="A23" s="49" t="s">
        <v>82</v>
      </c>
      <c r="B23" s="67">
        <f t="shared" ref="B23:O23" si="6">IF(B6=0,"",B21/B15)</f>
        <v>1.2738853503184714E-2</v>
      </c>
      <c r="C23" s="67">
        <f t="shared" si="6"/>
        <v>0.12446351931330472</v>
      </c>
      <c r="D23" s="67">
        <f t="shared" si="6"/>
        <v>8.4985835694050993E-2</v>
      </c>
      <c r="E23" s="67">
        <f t="shared" si="6"/>
        <v>1.386748844375963E-2</v>
      </c>
      <c r="F23" s="67">
        <f t="shared" si="6"/>
        <v>9.6385542168674707E-3</v>
      </c>
      <c r="G23" s="67">
        <f t="shared" si="6"/>
        <v>6.7460317460317457E-2</v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4.5201238390092879E-2</v>
      </c>
      <c r="O23" s="68">
        <f t="shared" si="6"/>
        <v>4.5201238390092872E-2</v>
      </c>
    </row>
    <row r="24" spans="1:15" x14ac:dyDescent="0.2">
      <c r="A24" s="152" t="s">
        <v>190</v>
      </c>
      <c r="B24" s="125">
        <f>VLOOKUP($A$2,'[2]LC Invoice'!$A$2:$S$34,18,FALSE)</f>
        <v>17</v>
      </c>
      <c r="C24" s="125">
        <f>VLOOKUP($A$2,'[1]LC Invoice'!$A$2:$T$34,18,FALSE)</f>
        <v>77</v>
      </c>
      <c r="D24" s="125">
        <f>VLOOKUP($A$2,'[3]LC Invoice'!$A$2:$V$34,18,FALSE)</f>
        <v>13.585779036827198</v>
      </c>
      <c r="E24" s="125">
        <f>VLOOKUP($A$2,'[4]LC Invoice'!$A$2:$S$34,18,FALSE)</f>
        <v>13.405084745762711</v>
      </c>
      <c r="F24" s="125">
        <f>VLOOKUP($A$2,'[5]LC Invoice'!$A$2:$S$34,18,FALSE)</f>
        <v>13.520626506024096</v>
      </c>
      <c r="G24" s="125">
        <f>VLOOKUP($A$2,'[6]LC Invoice'!$A$2:$S$34,18,FALSE)</f>
        <v>13.192609126984127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147.70409941559814</v>
      </c>
      <c r="O24" s="154">
        <f>N24/COUNTIF(B24:M24,"&lt;&gt;0")</f>
        <v>24.617349902599688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24</v>
      </c>
      <c r="D25" s="125">
        <f>VLOOKUP($A$2,'[3]LC Invoice'!$A$2:$V$34,19,FALSE)</f>
        <v>11.199999999999998</v>
      </c>
      <c r="E25" s="125">
        <f>VLOOKUP($A$2,'[4]LC Invoice'!$A$2:$S$34,19,FALSE)</f>
        <v>10.499999999999998</v>
      </c>
      <c r="F25" s="125">
        <f>VLOOKUP($A$2,'[5]LC Invoice'!$A$2:$S$34,19,FALSE)</f>
        <v>28.699999999999982</v>
      </c>
      <c r="G25" s="125">
        <f>VLOOKUP($A$2,'[6]LC Invoice'!$A$2:$S$34,19,FALSE)</f>
        <v>32.199999999999982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116.39999999999995</v>
      </c>
      <c r="O25" s="155">
        <f>N25/COUNTIF(B25:M25,"&lt;&gt;0")</f>
        <v>19.399999999999991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1498.98</v>
      </c>
      <c r="C28" s="80">
        <f>VLOOKUP($A$2,'[1]LMU Other'!$A$2:$Z$36,24,FALSE)</f>
        <v>2267.88</v>
      </c>
      <c r="D28" s="80">
        <f>VLOOKUP($A$2,'[3]LMU Other'!$A$2:$Z$36,24,FALSE)</f>
        <v>3122.28</v>
      </c>
      <c r="E28" s="80">
        <f>VLOOKUP($A$2,'[4]LMU Other'!$A$2:$Z$36,24,FALSE)</f>
        <v>5878</v>
      </c>
      <c r="F28" s="80">
        <f>VLOOKUP($A$2,'[5]LMU Other'!$A$2:$Z$36,24,FALSE)</f>
        <v>7509.02</v>
      </c>
      <c r="G28" s="80">
        <f>VLOOKUP($A$2,'[6]LMU Other'!$A$2:$Z$36,24,FALSE)</f>
        <v>9157.5499999999993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29433.71</v>
      </c>
      <c r="O28" s="54">
        <f>N28/$N$5</f>
        <v>4905.6183333333329</v>
      </c>
    </row>
    <row r="29" spans="1:15" s="75" customFormat="1" x14ac:dyDescent="0.2">
      <c r="A29" s="29" t="s">
        <v>85</v>
      </c>
      <c r="B29" s="80">
        <f>VLOOKUP($A$2,'[2]LC Invoice'!$A$2:$P$34,9,FALSE)</f>
        <v>74.2</v>
      </c>
      <c r="C29" s="80">
        <f>VLOOKUP($A$2,'[1]LC Invoice'!$A$2:$Q$34,9,FALSE)</f>
        <v>114.1</v>
      </c>
      <c r="D29" s="80">
        <f>VLOOKUP($A$2,'[3]LC Invoice'!$A$2:$S$34,9,FALSE)</f>
        <v>153.30000000000001</v>
      </c>
      <c r="E29" s="80">
        <f>VLOOKUP($A$2,'[4]LC Invoice'!$A$2:$P$34,9,FALSE)</f>
        <v>275.8</v>
      </c>
      <c r="F29" s="80">
        <f>VLOOKUP($A$2,'[5]LC Invoice'!$A$2:$P$34,9,FALSE)</f>
        <v>358.4</v>
      </c>
      <c r="G29" s="80">
        <f>VLOOKUP($A$2,'[6]LC Invoice'!$A$2:$P$34,9,FALSE)</f>
        <v>423.5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1399.3000000000002</v>
      </c>
      <c r="O29" s="81">
        <f>N29/$N$5</f>
        <v>233.2166666666667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11.13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11.13</v>
      </c>
      <c r="O36" s="88">
        <f>N36/$N$5</f>
        <v>1.8550000000000002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2181.48</v>
      </c>
      <c r="C39" s="94">
        <f t="shared" ref="C39:I39" si="9">C11+C28</f>
        <v>3218.6800000000003</v>
      </c>
      <c r="D39" s="94">
        <f t="shared" si="9"/>
        <v>4642.4800000000005</v>
      </c>
      <c r="E39" s="94">
        <f t="shared" si="9"/>
        <v>8424.1</v>
      </c>
      <c r="F39" s="94">
        <f t="shared" si="9"/>
        <v>10863.720000000001</v>
      </c>
      <c r="G39" s="94">
        <f t="shared" si="9"/>
        <v>12874.65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42205.11</v>
      </c>
      <c r="O39" s="110">
        <f>N39/$N$5</f>
        <v>7034.1850000000004</v>
      </c>
    </row>
    <row r="40" spans="1:15" s="58" customFormat="1" x14ac:dyDescent="0.2">
      <c r="A40" s="56" t="s">
        <v>91</v>
      </c>
      <c r="B40" s="94">
        <f>B28+B29</f>
        <v>1573.18</v>
      </c>
      <c r="C40" s="94">
        <f t="shared" ref="C40:M40" si="10">C28+C29</f>
        <v>2381.98</v>
      </c>
      <c r="D40" s="94">
        <f t="shared" si="10"/>
        <v>3275.5800000000004</v>
      </c>
      <c r="E40" s="94">
        <f t="shared" si="10"/>
        <v>6153.8</v>
      </c>
      <c r="F40" s="94">
        <f t="shared" si="10"/>
        <v>7867.42</v>
      </c>
      <c r="G40" s="94">
        <f t="shared" si="10"/>
        <v>9581.0499999999993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30833.01</v>
      </c>
      <c r="O40" s="110">
        <f>N40/$N$5</f>
        <v>5138.835</v>
      </c>
    </row>
    <row r="41" spans="1:15" s="58" customFormat="1" x14ac:dyDescent="0.2">
      <c r="A41" s="56" t="s">
        <v>92</v>
      </c>
      <c r="B41" s="94">
        <f t="shared" ref="B41:M41" si="11">SUM(B28:B31)</f>
        <v>1573.18</v>
      </c>
      <c r="C41" s="94">
        <f t="shared" si="11"/>
        <v>2381.98</v>
      </c>
      <c r="D41" s="94">
        <f t="shared" si="11"/>
        <v>3275.5800000000004</v>
      </c>
      <c r="E41" s="94">
        <f t="shared" si="11"/>
        <v>6153.8</v>
      </c>
      <c r="F41" s="94">
        <f t="shared" si="11"/>
        <v>7867.42</v>
      </c>
      <c r="G41" s="94">
        <f t="shared" si="11"/>
        <v>9581.0499999999993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30833.01</v>
      </c>
      <c r="O41" s="110">
        <f>N41/$N$5</f>
        <v>5138.835</v>
      </c>
    </row>
    <row r="42" spans="1:15" s="95" customFormat="1" x14ac:dyDescent="0.2">
      <c r="A42" s="56" t="s">
        <v>93</v>
      </c>
      <c r="B42" s="94">
        <f t="shared" ref="B42:I42" si="12">SUM(B28:B32)</f>
        <v>1573.18</v>
      </c>
      <c r="C42" s="94">
        <f t="shared" si="12"/>
        <v>2381.98</v>
      </c>
      <c r="D42" s="94">
        <f t="shared" si="12"/>
        <v>3275.5800000000004</v>
      </c>
      <c r="E42" s="94">
        <f>SUM(E28:E32)</f>
        <v>6153.8</v>
      </c>
      <c r="F42" s="94">
        <f t="shared" si="12"/>
        <v>7867.42</v>
      </c>
      <c r="G42" s="94">
        <f t="shared" si="12"/>
        <v>9581.0499999999993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30833.01</v>
      </c>
      <c r="O42" s="110">
        <f>N42/$N$5</f>
        <v>5138.835</v>
      </c>
    </row>
    <row r="43" spans="1:15" s="58" customFormat="1" x14ac:dyDescent="0.2">
      <c r="A43" s="96" t="s">
        <v>94</v>
      </c>
      <c r="B43" s="97">
        <f t="shared" ref="B43:I43" si="13">B42-B36</f>
        <v>1562.05</v>
      </c>
      <c r="C43" s="97">
        <f>C42-C36</f>
        <v>2381.98</v>
      </c>
      <c r="D43" s="97">
        <f t="shared" si="13"/>
        <v>3275.5800000000004</v>
      </c>
      <c r="E43" s="97">
        <f>E42-E36</f>
        <v>6153.8</v>
      </c>
      <c r="F43" s="97">
        <f t="shared" si="13"/>
        <v>7867.42</v>
      </c>
      <c r="G43" s="97">
        <f t="shared" si="13"/>
        <v>9581.0499999999993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30821.88</v>
      </c>
      <c r="O43" s="111">
        <f>N43/$N$5</f>
        <v>5136.9800000000005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13.894777070063695</v>
      </c>
      <c r="C46" s="94">
        <f t="shared" si="14"/>
        <v>13.814077253218885</v>
      </c>
      <c r="D46" s="94">
        <f t="shared" si="14"/>
        <v>13.151501416430596</v>
      </c>
      <c r="E46" s="94">
        <f t="shared" si="14"/>
        <v>12.980123266563945</v>
      </c>
      <c r="F46" s="94">
        <f t="shared" si="14"/>
        <v>13.088819277108435</v>
      </c>
      <c r="G46" s="94">
        <f t="shared" si="14"/>
        <v>12.772470238095238</v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13.066597523219814</v>
      </c>
      <c r="O46" s="108">
        <f t="shared" si="14"/>
        <v>13.066597523219814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9.5476433121019113</v>
      </c>
      <c r="C47" s="94">
        <f t="shared" si="15"/>
        <v>9.7333905579399147</v>
      </c>
      <c r="D47" s="94">
        <f t="shared" si="15"/>
        <v>8.8449858356940521</v>
      </c>
      <c r="E47" s="94">
        <f t="shared" si="15"/>
        <v>9.0570107858243443</v>
      </c>
      <c r="F47" s="94">
        <f t="shared" si="15"/>
        <v>9.0470120481927712</v>
      </c>
      <c r="G47" s="94">
        <f t="shared" si="15"/>
        <v>9.0848710317460313</v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9.1126037151702786</v>
      </c>
      <c r="O47" s="108">
        <f t="shared" si="15"/>
        <v>9.1126037151702768</v>
      </c>
    </row>
    <row r="48" spans="1:15" s="58" customFormat="1" x14ac:dyDescent="0.2">
      <c r="A48" s="56" t="s">
        <v>98</v>
      </c>
      <c r="B48" s="94">
        <f>IF(B$6=0,"",B40/B$15)</f>
        <v>10.020254777070065</v>
      </c>
      <c r="C48" s="94">
        <f t="shared" ref="B48:O51" si="16">IF(C$6=0,"",C40/C$15)</f>
        <v>10.223090128755365</v>
      </c>
      <c r="D48" s="94">
        <f t="shared" si="16"/>
        <v>9.2792634560906535</v>
      </c>
      <c r="E48" s="94">
        <f t="shared" si="16"/>
        <v>9.4819722650231135</v>
      </c>
      <c r="F48" s="94">
        <f t="shared" si="16"/>
        <v>9.4788192771084336</v>
      </c>
      <c r="G48" s="94">
        <f t="shared" si="16"/>
        <v>9.5050099206349206</v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9.5458235294117646</v>
      </c>
      <c r="O48" s="108">
        <f t="shared" si="16"/>
        <v>9.5458235294117646</v>
      </c>
    </row>
    <row r="49" spans="1:15" s="58" customFormat="1" x14ac:dyDescent="0.2">
      <c r="A49" s="56" t="s">
        <v>99</v>
      </c>
      <c r="B49" s="94">
        <f t="shared" si="16"/>
        <v>10.020254777070065</v>
      </c>
      <c r="C49" s="94">
        <f t="shared" si="16"/>
        <v>10.223090128755365</v>
      </c>
      <c r="D49" s="94">
        <f t="shared" si="16"/>
        <v>9.2792634560906535</v>
      </c>
      <c r="E49" s="94">
        <f t="shared" si="16"/>
        <v>9.4819722650231135</v>
      </c>
      <c r="F49" s="94">
        <f t="shared" si="16"/>
        <v>9.4788192771084336</v>
      </c>
      <c r="G49" s="94">
        <f t="shared" si="16"/>
        <v>9.5050099206349206</v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9.5458235294117646</v>
      </c>
      <c r="O49" s="108">
        <f t="shared" si="16"/>
        <v>9.5458235294117646</v>
      </c>
    </row>
    <row r="50" spans="1:15" s="95" customFormat="1" x14ac:dyDescent="0.2">
      <c r="A50" s="56" t="s">
        <v>100</v>
      </c>
      <c r="B50" s="94">
        <f t="shared" si="16"/>
        <v>10.020254777070065</v>
      </c>
      <c r="C50" s="94">
        <f t="shared" si="16"/>
        <v>10.223090128755365</v>
      </c>
      <c r="D50" s="94">
        <f t="shared" si="16"/>
        <v>9.2792634560906535</v>
      </c>
      <c r="E50" s="94">
        <f t="shared" si="16"/>
        <v>9.4819722650231135</v>
      </c>
      <c r="F50" s="94">
        <f t="shared" si="16"/>
        <v>9.4788192771084336</v>
      </c>
      <c r="G50" s="94">
        <f t="shared" si="16"/>
        <v>9.5050099206349206</v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9.5458235294117646</v>
      </c>
      <c r="O50" s="108">
        <f t="shared" si="16"/>
        <v>9.5458235294117646</v>
      </c>
    </row>
    <row r="51" spans="1:15" s="58" customFormat="1" x14ac:dyDescent="0.2">
      <c r="A51" s="96" t="s">
        <v>94</v>
      </c>
      <c r="B51" s="97">
        <f t="shared" si="16"/>
        <v>9.9493630573248399</v>
      </c>
      <c r="C51" s="97">
        <f t="shared" si="16"/>
        <v>10.223090128755365</v>
      </c>
      <c r="D51" s="97">
        <f t="shared" si="16"/>
        <v>9.2792634560906535</v>
      </c>
      <c r="E51" s="97">
        <f t="shared" si="16"/>
        <v>9.4819722650231135</v>
      </c>
      <c r="F51" s="97">
        <f t="shared" si="16"/>
        <v>9.4788192771084336</v>
      </c>
      <c r="G51" s="97">
        <f t="shared" si="16"/>
        <v>9.5050099206349206</v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9.5423777089783286</v>
      </c>
      <c r="O51" s="97">
        <f t="shared" si="16"/>
        <v>9.5423777089783286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Budget 20-21</vt:lpstr>
      <vt:lpstr>DATA</vt:lpstr>
      <vt:lpstr>2019-20 Summary</vt:lpstr>
      <vt:lpstr>LC SUMMARY</vt:lpstr>
      <vt:lpstr>BND</vt:lpstr>
      <vt:lpstr>BAR</vt:lpstr>
      <vt:lpstr>BEX</vt:lpstr>
      <vt:lpstr>BRE</vt:lpstr>
      <vt:lpstr>BRO</vt:lpstr>
      <vt:lpstr>CAM</vt:lpstr>
      <vt:lpstr>CRO</vt:lpstr>
      <vt:lpstr>EAL</vt:lpstr>
      <vt:lpstr>ENF</vt:lpstr>
      <vt:lpstr>GRE</vt:lpstr>
      <vt:lpstr>HAC</vt:lpstr>
      <vt:lpstr>HAM</vt:lpstr>
      <vt:lpstr>HAY</vt:lpstr>
      <vt:lpstr>HAR</vt:lpstr>
      <vt:lpstr>HAV</vt:lpstr>
      <vt:lpstr>HIL</vt:lpstr>
      <vt:lpstr>HOU</vt:lpstr>
      <vt:lpstr>ISL</vt:lpstr>
      <vt:lpstr>KEN</vt:lpstr>
      <vt:lpstr>KIN</vt:lpstr>
      <vt:lpstr>LAM</vt:lpstr>
      <vt:lpstr>LEW</vt:lpstr>
      <vt:lpstr>LON</vt:lpstr>
      <vt:lpstr>MER</vt:lpstr>
      <vt:lpstr>NEW</vt:lpstr>
      <vt:lpstr>RED</vt:lpstr>
      <vt:lpstr>RIC</vt:lpstr>
      <vt:lpstr>SOU</vt:lpstr>
      <vt:lpstr>SUT</vt:lpstr>
      <vt:lpstr>TOW</vt:lpstr>
      <vt:lpstr>WAL</vt:lpstr>
      <vt:lpstr>WAN</vt:lpstr>
      <vt:lpstr>WES</vt:lpstr>
    </vt:vector>
  </TitlesOfParts>
  <Company>London Councils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Stormey Devine</dc:creator>
  <cp:lastModifiedBy>Fatmira Hoxha</cp:lastModifiedBy>
  <cp:lastPrinted>2014-08-27T09:51:09Z</cp:lastPrinted>
  <dcterms:created xsi:type="dcterms:W3CDTF">2009-05-07T09:55:42Z</dcterms:created>
  <dcterms:modified xsi:type="dcterms:W3CDTF">2020-10-12T17:14:12Z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b0857eaa544243d0a09cc77e67386922</vt:lpwstr>
  </property>
  <property fmtid="{D5CDD505-2E9C-101B-9397-08002B2CF9AE}" pid="3" name="SW-FINGERPRINT">
    <vt:lpwstr/>
  </property>
</Properties>
</file>