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70E652F8-E60F-4DAE-8BB3-45DF13D63F3F}" xr6:coauthVersionLast="45" xr6:coauthVersionMax="45" xr10:uidLastSave="{00000000-0000-0000-0000-000000000000}"/>
  <bookViews>
    <workbookView xWindow="29955" yWindow="3195" windowWidth="17760" windowHeight="8190" tabRatio="601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9" i="56"/>
  <c r="O391" i="57"/>
  <c r="H392" i="57" s="1"/>
  <c r="C15" i="56"/>
  <c r="H14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25" i="56"/>
  <c r="B15" i="56"/>
  <c r="G14" i="56" s="1"/>
  <c r="I14" i="56" s="1"/>
  <c r="B29" i="56" l="1"/>
  <c r="D15" i="56"/>
  <c r="G25" i="56" l="1"/>
  <c r="I25" i="56" s="1"/>
  <c r="D29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R8" i="1" s="1"/>
  <c r="AO8" i="1"/>
  <c r="AQ8" i="1"/>
  <c r="AP8" i="1"/>
  <c r="AQ9" i="1"/>
  <c r="AO9" i="1"/>
  <c r="AN9" i="1"/>
  <c r="AR9" i="1" s="1"/>
  <c r="AP9" i="1"/>
  <c r="AP5" i="1"/>
  <c r="AO5" i="1"/>
  <c r="AN5" i="1"/>
  <c r="AR5" i="1" s="1"/>
  <c r="AQ5" i="1"/>
  <c r="K22" i="1"/>
  <c r="AS22" i="1"/>
  <c r="K9" i="1"/>
  <c r="AS9" i="1"/>
  <c r="AN11" i="1"/>
  <c r="AR11" i="1" s="1"/>
  <c r="AP11" i="1"/>
  <c r="AO11" i="1"/>
  <c r="AQ11" i="1"/>
  <c r="AO30" i="1"/>
  <c r="AN30" i="1"/>
  <c r="AR30" i="1" s="1"/>
  <c r="AQ30" i="1"/>
  <c r="AP30" i="1"/>
  <c r="K15" i="1"/>
  <c r="AS15" i="1"/>
  <c r="AO13" i="1"/>
  <c r="AQ13" i="1"/>
  <c r="AP13" i="1"/>
  <c r="AN13" i="1"/>
  <c r="AR13" i="1" s="1"/>
  <c r="AO27" i="1"/>
  <c r="AN27" i="1"/>
  <c r="AR27" i="1" s="1"/>
  <c r="AQ27" i="1"/>
  <c r="AP27" i="1"/>
  <c r="AP24" i="1"/>
  <c r="AQ24" i="1"/>
  <c r="AO24" i="1"/>
  <c r="AN24" i="1"/>
  <c r="AR24" i="1" s="1"/>
  <c r="K31" i="1"/>
  <c r="AS31" i="1"/>
  <c r="AQ18" i="1"/>
  <c r="AO18" i="1"/>
  <c r="AP18" i="1"/>
  <c r="AN18" i="1"/>
  <c r="AR18" i="1" s="1"/>
  <c r="AP16" i="1"/>
  <c r="AQ16" i="1"/>
  <c r="AN16" i="1"/>
  <c r="AR16" i="1" s="1"/>
  <c r="AO16" i="1"/>
  <c r="K5" i="1"/>
  <c r="AS5" i="1"/>
  <c r="K26" i="1"/>
  <c r="AS26" i="1"/>
  <c r="AQ31" i="1"/>
  <c r="AO31" i="1"/>
  <c r="AN31" i="1"/>
  <c r="AR31" i="1" s="1"/>
  <c r="AP31" i="1"/>
  <c r="K11" i="1"/>
  <c r="AS11" i="1"/>
  <c r="K30" i="1"/>
  <c r="AS30" i="1"/>
  <c r="AP15" i="1"/>
  <c r="AQ15" i="1"/>
  <c r="AN15" i="1"/>
  <c r="AR15" i="1" s="1"/>
  <c r="AO15" i="1"/>
  <c r="K13" i="1"/>
  <c r="AS13" i="1"/>
  <c r="K27" i="1"/>
  <c r="AS27" i="1"/>
  <c r="K24" i="1"/>
  <c r="AS24" i="1"/>
  <c r="AO17" i="1"/>
  <c r="AP17" i="1"/>
  <c r="AQ17" i="1"/>
  <c r="AN17" i="1"/>
  <c r="AR17" i="1" s="1"/>
  <c r="K12" i="1"/>
  <c r="AS12" i="1"/>
  <c r="K19" i="1"/>
  <c r="AS19" i="1"/>
  <c r="AN26" i="1"/>
  <c r="AR26" i="1" s="1"/>
  <c r="AQ26" i="1"/>
  <c r="AO26" i="1"/>
  <c r="AP26" i="1"/>
  <c r="K6" i="1"/>
  <c r="AS6" i="1"/>
  <c r="AN22" i="1"/>
  <c r="AR22" i="1" s="1"/>
  <c r="AP22" i="1"/>
  <c r="AQ22" i="1"/>
  <c r="AO22" i="1"/>
  <c r="AQ34" i="1"/>
  <c r="AO34" i="1"/>
  <c r="AP34" i="1"/>
  <c r="AN34" i="1"/>
  <c r="AR34" i="1" s="1"/>
  <c r="K34" i="1"/>
  <c r="AS34" i="1"/>
  <c r="AN25" i="1"/>
  <c r="AR25" i="1" s="1"/>
  <c r="AP25" i="1"/>
  <c r="AQ25" i="1"/>
  <c r="AO25" i="1"/>
  <c r="K7" i="1"/>
  <c r="AS7" i="1"/>
  <c r="O38" i="57"/>
  <c r="K17" i="1"/>
  <c r="AS17" i="1"/>
  <c r="AO14" i="1"/>
  <c r="AQ14" i="1"/>
  <c r="AN14" i="1"/>
  <c r="AR14" i="1" s="1"/>
  <c r="AP14" i="1"/>
  <c r="K25" i="1"/>
  <c r="AS25" i="1"/>
  <c r="AO33" i="1"/>
  <c r="AP33" i="1"/>
  <c r="AQ33" i="1"/>
  <c r="AN33" i="1"/>
  <c r="AR33" i="1" s="1"/>
  <c r="AN7" i="1"/>
  <c r="AR7" i="1" s="1"/>
  <c r="AQ7" i="1"/>
  <c r="AO7" i="1"/>
  <c r="AP7" i="1"/>
  <c r="AQ29" i="1"/>
  <c r="AP29" i="1"/>
  <c r="AO29" i="1"/>
  <c r="AN29" i="1"/>
  <c r="AR29" i="1" s="1"/>
  <c r="K28" i="1"/>
  <c r="AS28" i="1"/>
  <c r="AN20" i="1"/>
  <c r="AR20" i="1" s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AR10" i="1" s="1"/>
  <c r="K14" i="1"/>
  <c r="AS14" i="1"/>
  <c r="K33" i="1"/>
  <c r="AS33" i="1"/>
  <c r="K29" i="1"/>
  <c r="AS29" i="1"/>
  <c r="AP4" i="1"/>
  <c r="AN4" i="1"/>
  <c r="AR4" i="1" s="1"/>
  <c r="AO4" i="1"/>
  <c r="AQ4" i="1"/>
  <c r="AM36" i="1"/>
  <c r="K23" i="1"/>
  <c r="AS23" i="1"/>
  <c r="AN21" i="1"/>
  <c r="AR21" i="1" s="1"/>
  <c r="AQ21" i="1"/>
  <c r="AP21" i="1"/>
  <c r="AO21" i="1"/>
  <c r="AO35" i="1"/>
  <c r="AP35" i="1"/>
  <c r="AQ35" i="1"/>
  <c r="AN35" i="1"/>
  <c r="AR35" i="1" s="1"/>
  <c r="AO23" i="1"/>
  <c r="AP23" i="1"/>
  <c r="AN23" i="1"/>
  <c r="AR23" i="1" s="1"/>
  <c r="AQ23" i="1"/>
  <c r="K21" i="1"/>
  <c r="AS21" i="1"/>
  <c r="AQ12" i="1"/>
  <c r="AN12" i="1"/>
  <c r="AR12" i="1" s="1"/>
  <c r="AO12" i="1"/>
  <c r="AP12" i="1"/>
  <c r="AS35" i="1"/>
  <c r="K35" i="1"/>
  <c r="K10" i="1"/>
  <c r="AS10" i="1"/>
  <c r="AO19" i="1"/>
  <c r="AN19" i="1"/>
  <c r="AR19" i="1" s="1"/>
  <c r="AQ19" i="1"/>
  <c r="AP19" i="1"/>
  <c r="AO28" i="1"/>
  <c r="AQ28" i="1"/>
  <c r="AP28" i="1"/>
  <c r="AN28" i="1"/>
  <c r="AR28" i="1" s="1"/>
  <c r="K8" i="1"/>
  <c r="AS8" i="1"/>
  <c r="AO6" i="1"/>
  <c r="AP6" i="1"/>
  <c r="AQ6" i="1"/>
  <c r="AN6" i="1"/>
  <c r="AR6" i="1" s="1"/>
  <c r="J36" i="1"/>
  <c r="K36" i="1" s="1"/>
  <c r="K4" i="1"/>
  <c r="AS4" i="1"/>
  <c r="AT13" i="1" l="1"/>
  <c r="B13" i="56"/>
  <c r="G28" i="56" s="1"/>
  <c r="AT8" i="1"/>
  <c r="B7" i="56"/>
  <c r="G10" i="56" s="1"/>
  <c r="AT19" i="1"/>
  <c r="B30" i="56"/>
  <c r="G15" i="56" s="1"/>
  <c r="AT15" i="1"/>
  <c r="B16" i="56"/>
  <c r="G13" i="56" s="1"/>
  <c r="AT21" i="1"/>
  <c r="B9" i="56"/>
  <c r="G7" i="56" s="1"/>
  <c r="AT31" i="1"/>
  <c r="B28" i="56"/>
  <c r="G30" i="56" s="1"/>
  <c r="AT9" i="1"/>
  <c r="B37" i="56"/>
  <c r="G16" i="56" s="1"/>
  <c r="AT17" i="1"/>
  <c r="B35" i="56"/>
  <c r="G37" i="56" s="1"/>
  <c r="AT16" i="1"/>
  <c r="B6" i="56"/>
  <c r="G12" i="56" s="1"/>
  <c r="AT10" i="1"/>
  <c r="B27" i="56"/>
  <c r="G23" i="56" s="1"/>
  <c r="AT24" i="1"/>
  <c r="B18" i="56"/>
  <c r="G11" i="56" s="1"/>
  <c r="AR36" i="1"/>
  <c r="AT27" i="1"/>
  <c r="B17" i="56"/>
  <c r="G29" i="56" s="1"/>
  <c r="AT7" i="1"/>
  <c r="B33" i="56"/>
  <c r="G26" i="56" s="1"/>
  <c r="AT18" i="1"/>
  <c r="B19" i="56"/>
  <c r="G35" i="56" s="1"/>
  <c r="AU8" i="1"/>
  <c r="C7" i="56"/>
  <c r="AU34" i="1"/>
  <c r="C25" i="56"/>
  <c r="AT23" i="1"/>
  <c r="B24" i="56"/>
  <c r="G34" i="56" s="1"/>
  <c r="AT6" i="1"/>
  <c r="B20" i="56"/>
  <c r="G22" i="56" s="1"/>
  <c r="AU19" i="1"/>
  <c r="C30" i="56"/>
  <c r="C17" i="56"/>
  <c r="AU27" i="1"/>
  <c r="AU30" i="1"/>
  <c r="C11" i="56"/>
  <c r="AU31" i="1"/>
  <c r="C28" i="56"/>
  <c r="AU9" i="1"/>
  <c r="C37" i="56"/>
  <c r="AT33" i="1"/>
  <c r="B32" i="56"/>
  <c r="G19" i="56" s="1"/>
  <c r="AU35" i="1"/>
  <c r="C12" i="56"/>
  <c r="AT28" i="1"/>
  <c r="B14" i="56"/>
  <c r="G33" i="56" s="1"/>
  <c r="AU23" i="1"/>
  <c r="C24" i="56"/>
  <c r="AU14" i="1"/>
  <c r="C5" i="56"/>
  <c r="AU25" i="1"/>
  <c r="C8" i="56"/>
  <c r="AU6" i="1"/>
  <c r="C20" i="56"/>
  <c r="AT34" i="1"/>
  <c r="B25" i="56"/>
  <c r="G6" i="56" s="1"/>
  <c r="AU16" i="1"/>
  <c r="C6" i="56"/>
  <c r="AU18" i="1"/>
  <c r="C19" i="56"/>
  <c r="AU17" i="1"/>
  <c r="C35" i="56"/>
  <c r="AU13" i="1"/>
  <c r="C13" i="56"/>
  <c r="AU11" i="1"/>
  <c r="C22" i="56"/>
  <c r="AP36" i="1"/>
  <c r="AT26" i="1"/>
  <c r="B23" i="56"/>
  <c r="G31" i="56" s="1"/>
  <c r="AU5" i="1"/>
  <c r="C36" i="56"/>
  <c r="AQ36" i="1"/>
  <c r="AT11" i="1"/>
  <c r="B22" i="56"/>
  <c r="G21" i="56" s="1"/>
  <c r="AU22" i="1"/>
  <c r="C10" i="56"/>
  <c r="AU28" i="1"/>
  <c r="C14" i="56"/>
  <c r="AT20" i="1"/>
  <c r="B26" i="56"/>
  <c r="G27" i="56" s="1"/>
  <c r="AU7" i="1"/>
  <c r="C33" i="56"/>
  <c r="AT14" i="1"/>
  <c r="B5" i="56"/>
  <c r="AT22" i="1"/>
  <c r="B10" i="56"/>
  <c r="G9" i="56" s="1"/>
  <c r="AU24" i="1"/>
  <c r="C18" i="56"/>
  <c r="AO36" i="1"/>
  <c r="AT5" i="1"/>
  <c r="B36" i="56"/>
  <c r="G36" i="56" s="1"/>
  <c r="AU21" i="1"/>
  <c r="C9" i="56"/>
  <c r="AU4" i="1"/>
  <c r="C31" i="56"/>
  <c r="AS36" i="1"/>
  <c r="AV19" i="1" s="1"/>
  <c r="AU12" i="1"/>
  <c r="C34" i="56"/>
  <c r="AN36" i="1"/>
  <c r="AT35" i="1"/>
  <c r="B12" i="56"/>
  <c r="G5" i="56" s="1"/>
  <c r="AU10" i="1"/>
  <c r="C27" i="56"/>
  <c r="AT12" i="1"/>
  <c r="B34" i="56"/>
  <c r="G20" i="56" s="1"/>
  <c r="AU29" i="1"/>
  <c r="C21" i="56"/>
  <c r="AU20" i="1"/>
  <c r="C26" i="56"/>
  <c r="AT25" i="1"/>
  <c r="B8" i="56"/>
  <c r="G17" i="56" s="1"/>
  <c r="AU15" i="1"/>
  <c r="C16" i="56"/>
  <c r="AT30" i="1"/>
  <c r="B11" i="56"/>
  <c r="G18" i="56" s="1"/>
  <c r="AT4" i="1"/>
  <c r="B31" i="56"/>
  <c r="G32" i="56" s="1"/>
  <c r="AU33" i="1"/>
  <c r="C32" i="56"/>
  <c r="AT29" i="1"/>
  <c r="B21" i="56"/>
  <c r="G24" i="56" s="1"/>
  <c r="AU26" i="1"/>
  <c r="C23" i="56"/>
  <c r="AV26" i="1"/>
  <c r="AV4" i="1" l="1"/>
  <c r="AV33" i="1"/>
  <c r="AV15" i="1"/>
  <c r="AV14" i="1"/>
  <c r="AV24" i="1"/>
  <c r="AV28" i="1"/>
  <c r="AV10" i="1"/>
  <c r="AV8" i="1"/>
  <c r="AV20" i="1"/>
  <c r="AV12" i="1"/>
  <c r="AV22" i="1"/>
  <c r="AV30" i="1"/>
  <c r="AV34" i="1"/>
  <c r="H23" i="56"/>
  <c r="I23" i="56" s="1"/>
  <c r="D27" i="56"/>
  <c r="H30" i="56"/>
  <c r="I30" i="56" s="1"/>
  <c r="D28" i="56"/>
  <c r="H27" i="56"/>
  <c r="I27" i="56" s="1"/>
  <c r="D26" i="56"/>
  <c r="H18" i="56"/>
  <c r="I18" i="56" s="1"/>
  <c r="D11" i="56"/>
  <c r="H10" i="56"/>
  <c r="I10" i="56" s="1"/>
  <c r="D7" i="56"/>
  <c r="AV29" i="1"/>
  <c r="H20" i="56"/>
  <c r="I20" i="56" s="1"/>
  <c r="D34" i="56"/>
  <c r="AV7" i="1"/>
  <c r="H33" i="56"/>
  <c r="I33" i="56" s="1"/>
  <c r="D14" i="56"/>
  <c r="AV11" i="1"/>
  <c r="AV25" i="1"/>
  <c r="AV35" i="1"/>
  <c r="H6" i="56"/>
  <c r="I6" i="56" s="1"/>
  <c r="D25" i="56"/>
  <c r="H11" i="56"/>
  <c r="I11" i="56" s="1"/>
  <c r="D18" i="56"/>
  <c r="H17" i="56"/>
  <c r="I17" i="56" s="1"/>
  <c r="D5" i="56"/>
  <c r="H8" i="56"/>
  <c r="AT36" i="1"/>
  <c r="H24" i="56"/>
  <c r="I24" i="56" s="1"/>
  <c r="D21" i="56"/>
  <c r="H26" i="56"/>
  <c r="I26" i="56" s="1"/>
  <c r="D33" i="56"/>
  <c r="H21" i="56"/>
  <c r="I21" i="56" s="1"/>
  <c r="D22" i="56"/>
  <c r="AV18" i="1"/>
  <c r="AV16" i="1"/>
  <c r="D8" i="56"/>
  <c r="AV23" i="1"/>
  <c r="H5" i="56"/>
  <c r="I5" i="56" s="1"/>
  <c r="D12" i="56"/>
  <c r="AV9" i="1"/>
  <c r="H35" i="56"/>
  <c r="I35" i="56" s="1"/>
  <c r="D19" i="56"/>
  <c r="H12" i="56"/>
  <c r="I12" i="56" s="1"/>
  <c r="D6" i="56"/>
  <c r="H34" i="56"/>
  <c r="I34" i="56" s="1"/>
  <c r="D24" i="56"/>
  <c r="H16" i="56"/>
  <c r="I16" i="56" s="1"/>
  <c r="D37" i="56"/>
  <c r="C38" i="56"/>
  <c r="H29" i="56"/>
  <c r="D17" i="56"/>
  <c r="H7" i="56"/>
  <c r="I7" i="56" s="1"/>
  <c r="D9" i="56"/>
  <c r="H36" i="56"/>
  <c r="I36" i="56" s="1"/>
  <c r="D36" i="56"/>
  <c r="H9" i="56"/>
  <c r="I9" i="56" s="1"/>
  <c r="D10" i="56"/>
  <c r="AV13" i="1"/>
  <c r="AV17" i="1"/>
  <c r="AV6" i="1"/>
  <c r="H32" i="56"/>
  <c r="I32" i="56" s="1"/>
  <c r="D31" i="56"/>
  <c r="H19" i="56"/>
  <c r="I19" i="56" s="1"/>
  <c r="D32" i="56"/>
  <c r="H28" i="56"/>
  <c r="I28" i="56" s="1"/>
  <c r="D13" i="56"/>
  <c r="H37" i="56"/>
  <c r="I37" i="56" s="1"/>
  <c r="D35" i="56"/>
  <c r="H22" i="56"/>
  <c r="I22" i="56" s="1"/>
  <c r="D20" i="56"/>
  <c r="H31" i="56"/>
  <c r="I31" i="56" s="1"/>
  <c r="D23" i="56"/>
  <c r="H13" i="56"/>
  <c r="I13" i="56" s="1"/>
  <c r="D16" i="56"/>
  <c r="AV27" i="1"/>
  <c r="AV3" i="1"/>
  <c r="AV32" i="1"/>
  <c r="AV36" i="1"/>
  <c r="AU36" i="1"/>
  <c r="AV21" i="1"/>
  <c r="G8" i="56"/>
  <c r="G38" i="56" s="1"/>
  <c r="B38" i="56"/>
  <c r="AV5" i="1"/>
  <c r="AV31" i="1"/>
  <c r="H15" i="56"/>
  <c r="I15" i="56" s="1"/>
  <c r="D30" i="56"/>
  <c r="D38" i="56" l="1"/>
  <c r="H38" i="56"/>
  <c r="I38" i="56" s="1"/>
  <c r="I29" i="56"/>
  <c r="I8" i="56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<sst xmlns="http://schemas.openxmlformats.org/spreadsheetml/2006/main" count="1070" uniqueCount="130">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</sst>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>
        <row r="2">
          <cell r="B2" t="str">
            <v>BND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/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tabSelected="1" zoomScale="85" workbookViewId="0">
      <selection activeCell="D38" sqref="D5:D38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0</v>
      </c>
      <c r="G5" s="94">
        <f>VLOOKUP($A5,'[5]LC Invoice'!$A$2:$P$34,4,)</f>
        <v>0</v>
      </c>
      <c r="H5" s="94">
        <f>VLOOKUP($A5,'[6]LC Invoice'!$A$2:$P$34,4,)</f>
        <v>0</v>
      </c>
      <c r="I5" s="94">
        <f>VLOOKUP($A5,'[7]LC Invoice'!$A$2:$P$34,4,)</f>
        <v>0</v>
      </c>
      <c r="J5" s="94">
        <f>VLOOKUP($A5,'[8]LC Invoice'!$A$2:$P$34,4,)</f>
        <v>0</v>
      </c>
      <c r="K5" s="94">
        <f>VLOOKUP($A5,'[9]LC Invoice'!$A$2:$P$34,4,)</f>
        <v>0</v>
      </c>
      <c r="L5" s="94">
        <f>VLOOKUP($A5,'[10]LC Invoice'!$A$2:$P$34,4,)</f>
        <v>0</v>
      </c>
      <c r="M5" s="94">
        <f>VLOOKUP($A5,'[11]LC Invoice'!$A$2:$P$34,4,)</f>
        <v>0</v>
      </c>
      <c r="N5" s="94">
        <f>VLOOKUP($A5,'[12]LC Invoice'!$A$2:$P$34,4,)</f>
        <v>0</v>
      </c>
      <c r="O5" s="94">
        <f>SUM(C5:N5)</f>
        <v>1106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0</v>
      </c>
      <c r="G6" s="94">
        <f>VLOOKUP($A6,'[5]LC Invoice'!$A$2:$P$34,4,)</f>
        <v>0</v>
      </c>
      <c r="H6" s="94">
        <f>VLOOKUP($A6,'[6]LC Invoice'!$A$2:$P$34,4,)</f>
        <v>0</v>
      </c>
      <c r="I6" s="94">
        <f>VLOOKUP($A6,'[7]LC Invoice'!$A$2:$P$34,4,)</f>
        <v>0</v>
      </c>
      <c r="J6" s="94">
        <f>VLOOKUP($A6,'[8]LC Invoice'!$A$2:$P$34,4,)</f>
        <v>0</v>
      </c>
      <c r="K6" s="94">
        <f>VLOOKUP($A6,'[9]LC Invoice'!$A$2:$P$34,4,)</f>
        <v>0</v>
      </c>
      <c r="L6" s="94">
        <f>VLOOKUP($A6,'[10]LC Invoice'!$A$2:$P$34,4,)</f>
        <v>0</v>
      </c>
      <c r="M6" s="94">
        <f>VLOOKUP($A6,'[11]LC Invoice'!$A$2:$P$34,4,)</f>
        <v>0</v>
      </c>
      <c r="N6" s="94">
        <f>VLOOKUP($A6,'[12]LC Invoice'!$A$2:$P$34,4,)</f>
        <v>0</v>
      </c>
      <c r="O6" s="94">
        <f t="shared" ref="O6:O36" si="11">SUM(C6:N6)</f>
        <v>904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0</v>
      </c>
      <c r="G7" s="94">
        <f>VLOOKUP($A7,'[5]LC Invoice'!$A$2:$P$34,4,)</f>
        <v>0</v>
      </c>
      <c r="H7" s="94">
        <f>VLOOKUP($A7,'[6]LC Invoice'!$A$2:$P$34,4,)</f>
        <v>0</v>
      </c>
      <c r="I7" s="94">
        <f>VLOOKUP($A7,'[7]LC Invoice'!$A$2:$P$34,4,)</f>
        <v>0</v>
      </c>
      <c r="J7" s="94">
        <f>VLOOKUP($A7,'[8]LC Invoice'!$A$2:$P$34,4,)</f>
        <v>0</v>
      </c>
      <c r="K7" s="94">
        <f>VLOOKUP($A7,'[9]LC Invoice'!$A$2:$P$34,4,)</f>
        <v>0</v>
      </c>
      <c r="L7" s="94">
        <f>VLOOKUP($A7,'[10]LC Invoice'!$A$2:$P$34,4,)</f>
        <v>0</v>
      </c>
      <c r="M7" s="94">
        <f>VLOOKUP($A7,'[11]LC Invoice'!$A$2:$P$34,4,)</f>
        <v>0</v>
      </c>
      <c r="N7" s="94">
        <f>VLOOKUP($A7,'[12]LC Invoice'!$A$2:$P$34,4,)</f>
        <v>0</v>
      </c>
      <c r="O7" s="94">
        <f t="shared" si="11"/>
        <v>423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0</v>
      </c>
      <c r="G8" s="94">
        <f>VLOOKUP($A8,'[5]LC Invoice'!$A$2:$P$34,4,)</f>
        <v>0</v>
      </c>
      <c r="H8" s="94">
        <f>VLOOKUP($A8,'[6]LC Invoice'!$A$2:$P$34,4,)</f>
        <v>0</v>
      </c>
      <c r="I8" s="94">
        <f>VLOOKUP($A8,'[7]LC Invoice'!$A$2:$P$34,4,)</f>
        <v>0</v>
      </c>
      <c r="J8" s="94">
        <f>VLOOKUP($A8,'[8]LC Invoice'!$A$2:$P$34,4,)</f>
        <v>0</v>
      </c>
      <c r="K8" s="94">
        <f>VLOOKUP($A8,'[9]LC Invoice'!$A$2:$P$34,4,)</f>
        <v>0</v>
      </c>
      <c r="L8" s="94">
        <f>VLOOKUP($A8,'[10]LC Invoice'!$A$2:$P$34,4,)</f>
        <v>0</v>
      </c>
      <c r="M8" s="94">
        <f>VLOOKUP($A8,'[11]LC Invoice'!$A$2:$P$34,4,)</f>
        <v>0</v>
      </c>
      <c r="N8" s="94">
        <f>VLOOKUP($A8,'[12]LC Invoice'!$A$2:$P$34,4,)</f>
        <v>0</v>
      </c>
      <c r="O8" s="94">
        <f t="shared" si="11"/>
        <v>1740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0</v>
      </c>
      <c r="G9" s="94">
        <f>VLOOKUP($A9,'[5]LC Invoice'!$A$2:$P$34,4,)</f>
        <v>0</v>
      </c>
      <c r="H9" s="94">
        <f>VLOOKUP($A9,'[6]LC Invoice'!$A$2:$P$34,4,)</f>
        <v>0</v>
      </c>
      <c r="I9" s="94">
        <f>VLOOKUP($A9,'[7]LC Invoice'!$A$2:$P$34,4,)</f>
        <v>0</v>
      </c>
      <c r="J9" s="94">
        <f>VLOOKUP($A9,'[8]LC Invoice'!$A$2:$P$34,4,)</f>
        <v>0</v>
      </c>
      <c r="K9" s="94">
        <f>VLOOKUP($A9,'[9]LC Invoice'!$A$2:$P$34,4,)</f>
        <v>0</v>
      </c>
      <c r="L9" s="94">
        <f>VLOOKUP($A9,'[10]LC Invoice'!$A$2:$P$34,4,)</f>
        <v>0</v>
      </c>
      <c r="M9" s="94">
        <f>VLOOKUP($A9,'[11]LC Invoice'!$A$2:$P$34,4,)</f>
        <v>0</v>
      </c>
      <c r="N9" s="94">
        <f>VLOOKUP($A9,'[12]LC Invoice'!$A$2:$P$34,4,)</f>
        <v>0</v>
      </c>
      <c r="O9" s="94">
        <f t="shared" si="11"/>
        <v>743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0</v>
      </c>
      <c r="G10" s="94">
        <f>VLOOKUP($A10,'[5]LC Invoice'!$A$2:$P$34,4,)</f>
        <v>0</v>
      </c>
      <c r="H10" s="94">
        <f>VLOOKUP($A10,'[6]LC Invoice'!$A$2:$P$34,4,)</f>
        <v>0</v>
      </c>
      <c r="I10" s="94">
        <f>VLOOKUP($A10,'[7]LC Invoice'!$A$2:$P$34,4,)</f>
        <v>0</v>
      </c>
      <c r="J10" s="94">
        <f>VLOOKUP($A10,'[8]LC Invoice'!$A$2:$P$34,4,)</f>
        <v>0</v>
      </c>
      <c r="K10" s="94">
        <f>VLOOKUP($A10,'[9]LC Invoice'!$A$2:$P$34,4,)</f>
        <v>0</v>
      </c>
      <c r="L10" s="94">
        <f>VLOOKUP($A10,'[10]LC Invoice'!$A$2:$P$34,4,)</f>
        <v>0</v>
      </c>
      <c r="M10" s="94">
        <f>VLOOKUP($A10,'[11]LC Invoice'!$A$2:$P$34,4,)</f>
        <v>0</v>
      </c>
      <c r="N10" s="94">
        <f>VLOOKUP($A10,'[12]LC Invoice'!$A$2:$P$34,4,)</f>
        <v>0</v>
      </c>
      <c r="O10" s="94">
        <f t="shared" si="11"/>
        <v>3436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0</v>
      </c>
      <c r="G11" s="94">
        <f>VLOOKUP($A11,'[5]LC Invoice'!$A$2:$P$34,4,)</f>
        <v>0</v>
      </c>
      <c r="H11" s="94">
        <f>VLOOKUP($A11,'[6]LC Invoice'!$A$2:$P$34,4,)</f>
        <v>0</v>
      </c>
      <c r="I11" s="94">
        <f>VLOOKUP($A11,'[7]LC Invoice'!$A$2:$P$34,4,)</f>
        <v>0</v>
      </c>
      <c r="J11" s="94">
        <f>VLOOKUP($A11,'[8]LC Invoice'!$A$2:$P$34,4,)</f>
        <v>0</v>
      </c>
      <c r="K11" s="94">
        <f>VLOOKUP($A11,'[9]LC Invoice'!$A$2:$P$34,4,)</f>
        <v>0</v>
      </c>
      <c r="L11" s="94">
        <f>VLOOKUP($A11,'[10]LC Invoice'!$A$2:$P$34,4,)</f>
        <v>0</v>
      </c>
      <c r="M11" s="94">
        <f>VLOOKUP($A11,'[11]LC Invoice'!$A$2:$P$34,4,)</f>
        <v>0</v>
      </c>
      <c r="N11" s="94">
        <f>VLOOKUP($A11,'[12]LC Invoice'!$A$2:$P$34,4,)</f>
        <v>0</v>
      </c>
      <c r="O11" s="94">
        <f t="shared" si="11"/>
        <v>55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0</v>
      </c>
      <c r="G12" s="94">
        <f>VLOOKUP($A12,'[5]LC Invoice'!$A$2:$P$34,4,)</f>
        <v>0</v>
      </c>
      <c r="H12" s="94">
        <f>VLOOKUP($A12,'[6]LC Invoice'!$A$2:$P$34,4,)</f>
        <v>0</v>
      </c>
      <c r="I12" s="94">
        <f>VLOOKUP($A12,'[7]LC Invoice'!$A$2:$P$34,4,)</f>
        <v>0</v>
      </c>
      <c r="J12" s="94">
        <f>VLOOKUP($A12,'[8]LC Invoice'!$A$2:$P$34,4,)</f>
        <v>0</v>
      </c>
      <c r="K12" s="94">
        <f>VLOOKUP($A12,'[9]LC Invoice'!$A$2:$P$34,4,)</f>
        <v>0</v>
      </c>
      <c r="L12" s="94">
        <f>VLOOKUP($A12,'[10]LC Invoice'!$A$2:$P$34,4,)</f>
        <v>0</v>
      </c>
      <c r="M12" s="94">
        <f>VLOOKUP($A12,'[11]LC Invoice'!$A$2:$P$34,4,)</f>
        <v>0</v>
      </c>
      <c r="N12" s="94">
        <f>VLOOKUP($A12,'[12]LC Invoice'!$A$2:$P$34,4,)</f>
        <v>0</v>
      </c>
      <c r="O12" s="94">
        <f t="shared" si="11"/>
        <v>1271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0</v>
      </c>
      <c r="G13" s="94">
        <f>VLOOKUP($A13,'[5]LC Invoice'!$A$2:$P$34,4,)</f>
        <v>0</v>
      </c>
      <c r="H13" s="94">
        <f>VLOOKUP($A13,'[6]LC Invoice'!$A$2:$P$34,4,)</f>
        <v>0</v>
      </c>
      <c r="I13" s="94">
        <f>VLOOKUP($A13,'[7]LC Invoice'!$A$2:$P$34,4,)</f>
        <v>0</v>
      </c>
      <c r="J13" s="94">
        <f>VLOOKUP($A13,'[8]LC Invoice'!$A$2:$P$34,4,)</f>
        <v>0</v>
      </c>
      <c r="K13" s="94">
        <f>VLOOKUP($A13,'[9]LC Invoice'!$A$2:$P$34,4,)</f>
        <v>0</v>
      </c>
      <c r="L13" s="94">
        <f>VLOOKUP($A13,'[10]LC Invoice'!$A$2:$P$34,4,)</f>
        <v>0</v>
      </c>
      <c r="M13" s="94">
        <f>VLOOKUP($A13,'[11]LC Invoice'!$A$2:$P$34,4,)</f>
        <v>0</v>
      </c>
      <c r="N13" s="94">
        <f>VLOOKUP($A13,'[12]LC Invoice'!$A$2:$P$34,4,)</f>
        <v>0</v>
      </c>
      <c r="O13" s="94">
        <f t="shared" si="11"/>
        <v>1644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0</v>
      </c>
      <c r="G14" s="94">
        <f>VLOOKUP($A14,'[5]LC Invoice'!$A$2:$P$34,4,)</f>
        <v>0</v>
      </c>
      <c r="H14" s="94">
        <f>VLOOKUP($A14,'[6]LC Invoice'!$A$2:$P$34,4,)</f>
        <v>0</v>
      </c>
      <c r="I14" s="94">
        <f>VLOOKUP($A14,'[7]LC Invoice'!$A$2:$P$34,4,)</f>
        <v>0</v>
      </c>
      <c r="J14" s="94">
        <f>VLOOKUP($A14,'[8]LC Invoice'!$A$2:$P$34,4,)</f>
        <v>0</v>
      </c>
      <c r="K14" s="94">
        <f>VLOOKUP($A14,'[9]LC Invoice'!$A$2:$P$34,4,)</f>
        <v>0</v>
      </c>
      <c r="L14" s="94">
        <f>VLOOKUP($A14,'[10]LC Invoice'!$A$2:$P$34,4,)</f>
        <v>0</v>
      </c>
      <c r="M14" s="94">
        <f>VLOOKUP($A14,'[11]LC Invoice'!$A$2:$P$34,4,)</f>
        <v>0</v>
      </c>
      <c r="N14" s="94">
        <f>VLOOKUP($A14,'[12]LC Invoice'!$A$2:$P$34,4,)</f>
        <v>0</v>
      </c>
      <c r="O14" s="94">
        <f t="shared" si="11"/>
        <v>718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0</v>
      </c>
      <c r="G15" s="94">
        <f>VLOOKUP($A15,'[5]LC Invoice'!$A$2:$P$34,4,)</f>
        <v>0</v>
      </c>
      <c r="H15" s="94">
        <f>VLOOKUP($A15,'[6]LC Invoice'!$A$2:$P$34,4,)</f>
        <v>0</v>
      </c>
      <c r="I15" s="94">
        <f>VLOOKUP($A15,'[7]LC Invoice'!$A$2:$P$34,4,)</f>
        <v>0</v>
      </c>
      <c r="J15" s="94">
        <f>VLOOKUP($A15,'[8]LC Invoice'!$A$2:$P$34,4,)</f>
        <v>0</v>
      </c>
      <c r="K15" s="94">
        <f>VLOOKUP($A15,'[9]LC Invoice'!$A$2:$P$34,4,)</f>
        <v>0</v>
      </c>
      <c r="L15" s="94">
        <f>VLOOKUP($A15,'[10]LC Invoice'!$A$2:$P$34,4,)</f>
        <v>0</v>
      </c>
      <c r="M15" s="94">
        <f>VLOOKUP($A15,'[11]LC Invoice'!$A$2:$P$34,4,)</f>
        <v>0</v>
      </c>
      <c r="N15" s="94">
        <f>VLOOKUP($A15,'[12]LC Invoice'!$A$2:$P$34,4,)</f>
        <v>0</v>
      </c>
      <c r="O15" s="94">
        <f t="shared" si="11"/>
        <v>2307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0</v>
      </c>
      <c r="G16" s="94">
        <f>VLOOKUP($A16,'[5]LC Invoice'!$A$2:$P$34,4,)</f>
        <v>0</v>
      </c>
      <c r="H16" s="94">
        <f>VLOOKUP($A16,'[6]LC Invoice'!$A$2:$P$34,4,)</f>
        <v>0</v>
      </c>
      <c r="I16" s="94">
        <f>VLOOKUP($A16,'[7]LC Invoice'!$A$2:$P$34,4,)</f>
        <v>0</v>
      </c>
      <c r="J16" s="94">
        <f>VLOOKUP($A16,'[8]LC Invoice'!$A$2:$P$34,4,)</f>
        <v>0</v>
      </c>
      <c r="K16" s="94">
        <f>VLOOKUP($A16,'[9]LC Invoice'!$A$2:$P$34,4,)</f>
        <v>0</v>
      </c>
      <c r="L16" s="94">
        <f>VLOOKUP($A16,'[10]LC Invoice'!$A$2:$P$34,4,)</f>
        <v>0</v>
      </c>
      <c r="M16" s="94">
        <f>VLOOKUP($A16,'[11]LC Invoice'!$A$2:$P$34,4,)</f>
        <v>0</v>
      </c>
      <c r="N16" s="94">
        <f>VLOOKUP($A16,'[12]LC Invoice'!$A$2:$P$34,4,)</f>
        <v>0</v>
      </c>
      <c r="O16" s="94">
        <f t="shared" si="11"/>
        <v>4083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0</v>
      </c>
      <c r="G17" s="94">
        <f>VLOOKUP($A17,'[5]LC Invoice'!$A$2:$P$34,4,)</f>
        <v>0</v>
      </c>
      <c r="H17" s="94">
        <f>VLOOKUP($A17,'[6]LC Invoice'!$A$2:$P$34,4,)</f>
        <v>0</v>
      </c>
      <c r="I17" s="94">
        <f>VLOOKUP($A17,'[7]LC Invoice'!$A$2:$P$34,4,)</f>
        <v>0</v>
      </c>
      <c r="J17" s="94">
        <f>VLOOKUP($A17,'[8]LC Invoice'!$A$2:$P$34,4,)</f>
        <v>0</v>
      </c>
      <c r="K17" s="94">
        <f>VLOOKUP($A17,'[9]LC Invoice'!$A$2:$P$34,4,)</f>
        <v>0</v>
      </c>
      <c r="L17" s="94">
        <f>VLOOKUP($A17,'[10]LC Invoice'!$A$2:$P$34,4,)</f>
        <v>0</v>
      </c>
      <c r="M17" s="94">
        <f>VLOOKUP($A17,'[11]LC Invoice'!$A$2:$P$34,4,)</f>
        <v>0</v>
      </c>
      <c r="N17" s="94">
        <f>VLOOKUP($A17,'[12]LC Invoice'!$A$2:$P$34,4,)</f>
        <v>0</v>
      </c>
      <c r="O17" s="94">
        <f t="shared" si="11"/>
        <v>1938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0</v>
      </c>
      <c r="G18" s="94">
        <f>VLOOKUP($A18,'[5]LC Invoice'!$A$2:$P$34,4,)</f>
        <v>0</v>
      </c>
      <c r="H18" s="94">
        <f>VLOOKUP($A18,'[6]LC Invoice'!$A$2:$P$34,4,)</f>
        <v>0</v>
      </c>
      <c r="I18" s="94">
        <f>VLOOKUP($A18,'[7]LC Invoice'!$A$2:$P$34,4,)</f>
        <v>0</v>
      </c>
      <c r="J18" s="94">
        <f>VLOOKUP($A18,'[8]LC Invoice'!$A$2:$P$34,4,)</f>
        <v>0</v>
      </c>
      <c r="K18" s="94">
        <f>VLOOKUP($A18,'[9]LC Invoice'!$A$2:$P$34,4,)</f>
        <v>0</v>
      </c>
      <c r="L18" s="94">
        <f>VLOOKUP($A18,'[10]LC Invoice'!$A$2:$P$34,4,)</f>
        <v>0</v>
      </c>
      <c r="M18" s="94">
        <f>VLOOKUP($A18,'[11]LC Invoice'!$A$2:$P$34,4,)</f>
        <v>0</v>
      </c>
      <c r="N18" s="94">
        <f>VLOOKUP($A18,'[12]LC Invoice'!$A$2:$P$34,4,)</f>
        <v>0</v>
      </c>
      <c r="O18" s="94">
        <f t="shared" si="11"/>
        <v>3611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0</v>
      </c>
      <c r="G19" s="94">
        <f>VLOOKUP($A19,'[5]LC Invoice'!$A$2:$P$34,4,)</f>
        <v>0</v>
      </c>
      <c r="H19" s="94">
        <f>VLOOKUP($A19,'[6]LC Invoice'!$A$2:$P$34,4,)</f>
        <v>0</v>
      </c>
      <c r="I19" s="94">
        <f>VLOOKUP($A19,'[7]LC Invoice'!$A$2:$P$34,4,)</f>
        <v>0</v>
      </c>
      <c r="J19" s="94">
        <f>VLOOKUP($A19,'[8]LC Invoice'!$A$2:$P$34,4,)</f>
        <v>0</v>
      </c>
      <c r="K19" s="94">
        <f>VLOOKUP($A19,'[9]LC Invoice'!$A$2:$P$34,4,)</f>
        <v>0</v>
      </c>
      <c r="L19" s="94">
        <f>VLOOKUP($A19,'[10]LC Invoice'!$A$2:$P$34,4,)</f>
        <v>0</v>
      </c>
      <c r="M19" s="94">
        <f>VLOOKUP($A19,'[11]LC Invoice'!$A$2:$P$34,4,)</f>
        <v>0</v>
      </c>
      <c r="N19" s="94">
        <f>VLOOKUP($A19,'[12]LC Invoice'!$A$2:$P$34,4,)</f>
        <v>0</v>
      </c>
      <c r="O19" s="94">
        <f t="shared" si="11"/>
        <v>576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0</v>
      </c>
      <c r="G20" s="94">
        <f>VLOOKUP($A20,'[5]LC Invoice'!$A$2:$P$34,4,)</f>
        <v>0</v>
      </c>
      <c r="H20" s="94">
        <f>VLOOKUP($A20,'[6]LC Invoice'!$A$2:$P$34,4,)</f>
        <v>0</v>
      </c>
      <c r="I20" s="94">
        <f>VLOOKUP($A20,'[7]LC Invoice'!$A$2:$P$34,4,)</f>
        <v>0</v>
      </c>
      <c r="J20" s="94">
        <f>VLOOKUP($A20,'[8]LC Invoice'!$A$2:$P$34,4,)</f>
        <v>0</v>
      </c>
      <c r="K20" s="94">
        <f>VLOOKUP($A20,'[9]LC Invoice'!$A$2:$P$34,4,)</f>
        <v>0</v>
      </c>
      <c r="L20" s="94">
        <f>VLOOKUP($A20,'[10]LC Invoice'!$A$2:$P$34,4,)</f>
        <v>0</v>
      </c>
      <c r="M20" s="94">
        <f>VLOOKUP($A20,'[11]LC Invoice'!$A$2:$P$34,4,)</f>
        <v>0</v>
      </c>
      <c r="N20" s="94">
        <f>VLOOKUP($A20,'[12]LC Invoice'!$A$2:$P$34,4,)</f>
        <v>0</v>
      </c>
      <c r="O20" s="94">
        <f t="shared" si="11"/>
        <v>1817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0</v>
      </c>
      <c r="G21" s="94">
        <f>VLOOKUP($A21,'[5]LC Invoice'!$A$2:$P$34,4,)</f>
        <v>0</v>
      </c>
      <c r="H21" s="94">
        <f>VLOOKUP($A21,'[6]LC Invoice'!$A$2:$P$34,4,)</f>
        <v>0</v>
      </c>
      <c r="I21" s="94">
        <f>VLOOKUP($A21,'[7]LC Invoice'!$A$2:$P$34,4,)</f>
        <v>0</v>
      </c>
      <c r="J21" s="94">
        <f>VLOOKUP($A21,'[8]LC Invoice'!$A$2:$P$34,4,)</f>
        <v>0</v>
      </c>
      <c r="K21" s="94">
        <f>VLOOKUP($A21,'[9]LC Invoice'!$A$2:$P$34,4,)</f>
        <v>0</v>
      </c>
      <c r="L21" s="94">
        <f>VLOOKUP($A21,'[10]LC Invoice'!$A$2:$P$34,4,)</f>
        <v>0</v>
      </c>
      <c r="M21" s="94">
        <f>VLOOKUP($A21,'[11]LC Invoice'!$A$2:$P$34,4,)</f>
        <v>0</v>
      </c>
      <c r="N21" s="94">
        <f>VLOOKUP($A21,'[12]LC Invoice'!$A$2:$P$34,4,)</f>
        <v>0</v>
      </c>
      <c r="O21" s="94">
        <f t="shared" si="11"/>
        <v>1002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0</v>
      </c>
      <c r="G22" s="94">
        <f>VLOOKUP($A22,'[5]LC Invoice'!$A$2:$P$34,4,)</f>
        <v>0</v>
      </c>
      <c r="H22" s="94">
        <f>VLOOKUP($A22,'[6]LC Invoice'!$A$2:$P$34,4,)</f>
        <v>0</v>
      </c>
      <c r="I22" s="94">
        <f>VLOOKUP($A22,'[7]LC Invoice'!$A$2:$P$34,4,)</f>
        <v>0</v>
      </c>
      <c r="J22" s="94">
        <f>VLOOKUP($A22,'[8]LC Invoice'!$A$2:$P$34,4,)</f>
        <v>0</v>
      </c>
      <c r="K22" s="94">
        <f>VLOOKUP($A22,'[9]LC Invoice'!$A$2:$P$34,4,)</f>
        <v>0</v>
      </c>
      <c r="L22" s="94">
        <f>VLOOKUP($A22,'[10]LC Invoice'!$A$2:$P$34,4,)</f>
        <v>0</v>
      </c>
      <c r="M22" s="94">
        <f>VLOOKUP($A22,'[11]LC Invoice'!$A$2:$P$34,4,)</f>
        <v>0</v>
      </c>
      <c r="N22" s="94">
        <f>VLOOKUP($A22,'[12]LC Invoice'!$A$2:$P$34,4,)</f>
        <v>0</v>
      </c>
      <c r="O22" s="94">
        <f t="shared" si="11"/>
        <v>1329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0</v>
      </c>
      <c r="G23" s="94">
        <f>VLOOKUP($A23,'[5]LC Invoice'!$A$2:$P$34,4,)</f>
        <v>0</v>
      </c>
      <c r="H23" s="94">
        <f>VLOOKUP($A23,'[6]LC Invoice'!$A$2:$P$34,4,)</f>
        <v>0</v>
      </c>
      <c r="I23" s="94">
        <f>VLOOKUP($A23,'[7]LC Invoice'!$A$2:$P$34,4,)</f>
        <v>0</v>
      </c>
      <c r="J23" s="94">
        <f>VLOOKUP($A23,'[8]LC Invoice'!$A$2:$P$34,4,)</f>
        <v>0</v>
      </c>
      <c r="K23" s="94">
        <f>VLOOKUP($A23,'[9]LC Invoice'!$A$2:$P$34,4,)</f>
        <v>0</v>
      </c>
      <c r="L23" s="94">
        <f>VLOOKUP($A23,'[10]LC Invoice'!$A$2:$P$34,4,)</f>
        <v>0</v>
      </c>
      <c r="M23" s="94">
        <f>VLOOKUP($A23,'[11]LC Invoice'!$A$2:$P$34,4,)</f>
        <v>0</v>
      </c>
      <c r="N23" s="94">
        <f>VLOOKUP($A23,'[12]LC Invoice'!$A$2:$P$34,4,)</f>
        <v>0</v>
      </c>
      <c r="O23" s="94">
        <f t="shared" si="11"/>
        <v>3057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0</v>
      </c>
      <c r="G24" s="94">
        <f>VLOOKUP($A24,'[5]LC Invoice'!$A$2:$P$34,4,)</f>
        <v>0</v>
      </c>
      <c r="H24" s="94">
        <f>VLOOKUP($A24,'[6]LC Invoice'!$A$2:$P$34,4,)</f>
        <v>0</v>
      </c>
      <c r="I24" s="94">
        <f>VLOOKUP($A24,'[7]LC Invoice'!$A$2:$P$34,4,)</f>
        <v>0</v>
      </c>
      <c r="J24" s="94">
        <f>VLOOKUP($A24,'[8]LC Invoice'!$A$2:$P$34,4,)</f>
        <v>0</v>
      </c>
      <c r="K24" s="94">
        <f>VLOOKUP($A24,'[9]LC Invoice'!$A$2:$P$34,4,)</f>
        <v>0</v>
      </c>
      <c r="L24" s="94">
        <f>VLOOKUP($A24,'[10]LC Invoice'!$A$2:$P$34,4,)</f>
        <v>0</v>
      </c>
      <c r="M24" s="94">
        <f>VLOOKUP($A24,'[11]LC Invoice'!$A$2:$P$34,4,)</f>
        <v>0</v>
      </c>
      <c r="N24" s="94">
        <f>VLOOKUP($A24,'[12]LC Invoice'!$A$2:$P$34,4,)</f>
        <v>0</v>
      </c>
      <c r="O24" s="94">
        <f t="shared" si="11"/>
        <v>2496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0</v>
      </c>
      <c r="G25" s="94">
        <f>VLOOKUP($A25,'[5]LC Invoice'!$A$2:$P$34,4,)</f>
        <v>0</v>
      </c>
      <c r="H25" s="94">
        <f>VLOOKUP($A25,'[6]LC Invoice'!$A$2:$P$34,4,)</f>
        <v>0</v>
      </c>
      <c r="I25" s="94">
        <f>VLOOKUP($A25,'[7]LC Invoice'!$A$2:$P$34,4,)</f>
        <v>0</v>
      </c>
      <c r="J25" s="94">
        <f>VLOOKUP($A25,'[8]LC Invoice'!$A$2:$P$34,4,)</f>
        <v>0</v>
      </c>
      <c r="K25" s="94">
        <f>VLOOKUP($A25,'[9]LC Invoice'!$A$2:$P$34,4,)</f>
        <v>0</v>
      </c>
      <c r="L25" s="94">
        <f>VLOOKUP($A25,'[10]LC Invoice'!$A$2:$P$34,4,)</f>
        <v>0</v>
      </c>
      <c r="M25" s="94">
        <f>VLOOKUP($A25,'[11]LC Invoice'!$A$2:$P$34,4,)</f>
        <v>0</v>
      </c>
      <c r="N25" s="94">
        <f>VLOOKUP($A25,'[12]LC Invoice'!$A$2:$P$34,4,)</f>
        <v>0</v>
      </c>
      <c r="O25" s="94">
        <f t="shared" si="11"/>
        <v>1553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0</v>
      </c>
      <c r="G26" s="94">
        <f>VLOOKUP($A26,'[5]LC Invoice'!$A$2:$P$34,4,)</f>
        <v>0</v>
      </c>
      <c r="H26" s="94">
        <f>VLOOKUP($A26,'[6]LC Invoice'!$A$2:$P$34,4,)</f>
        <v>0</v>
      </c>
      <c r="I26" s="94">
        <f>VLOOKUP($A26,'[7]LC Invoice'!$A$2:$P$34,4,)</f>
        <v>0</v>
      </c>
      <c r="J26" s="94">
        <f>VLOOKUP($A26,'[8]LC Invoice'!$A$2:$P$34,4,)</f>
        <v>0</v>
      </c>
      <c r="K26" s="94">
        <f>VLOOKUP($A26,'[9]LC Invoice'!$A$2:$P$34,4,)</f>
        <v>0</v>
      </c>
      <c r="L26" s="94">
        <f>VLOOKUP($A26,'[10]LC Invoice'!$A$2:$P$34,4,)</f>
        <v>0</v>
      </c>
      <c r="M26" s="94">
        <f>VLOOKUP($A26,'[11]LC Invoice'!$A$2:$P$34,4,)</f>
        <v>0</v>
      </c>
      <c r="N26" s="94">
        <f>VLOOKUP($A26,'[12]LC Invoice'!$A$2:$P$34,4,)</f>
        <v>0</v>
      </c>
      <c r="O26" s="94">
        <f t="shared" si="11"/>
        <v>1895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0</v>
      </c>
      <c r="G27" s="94">
        <f>VLOOKUP($A27,'[5]LC Invoice'!$A$2:$P$34,4,)</f>
        <v>0</v>
      </c>
      <c r="H27" s="94">
        <f>VLOOKUP($A27,'[6]LC Invoice'!$A$2:$P$34,4,)</f>
        <v>0</v>
      </c>
      <c r="I27" s="94">
        <f>VLOOKUP($A27,'[7]LC Invoice'!$A$2:$P$34,4,)</f>
        <v>0</v>
      </c>
      <c r="J27" s="94">
        <f>VLOOKUP($A27,'[8]LC Invoice'!$A$2:$P$34,4,)</f>
        <v>0</v>
      </c>
      <c r="K27" s="94">
        <f>VLOOKUP($A27,'[9]LC Invoice'!$A$2:$P$34,4,)</f>
        <v>0</v>
      </c>
      <c r="L27" s="94">
        <f>VLOOKUP($A27,'[10]LC Invoice'!$A$2:$P$34,4,)</f>
        <v>0</v>
      </c>
      <c r="M27" s="94">
        <f>VLOOKUP($A27,'[11]LC Invoice'!$A$2:$P$34,4,)</f>
        <v>0</v>
      </c>
      <c r="N27" s="94">
        <f>VLOOKUP($A27,'[12]LC Invoice'!$A$2:$P$34,4,)</f>
        <v>0</v>
      </c>
      <c r="O27" s="94">
        <f t="shared" si="11"/>
        <v>3320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0</v>
      </c>
      <c r="G28" s="94">
        <f>VLOOKUP($A28,'[5]LC Invoice'!$A$2:$P$34,4,)</f>
        <v>0</v>
      </c>
      <c r="H28" s="94">
        <f>VLOOKUP($A28,'[6]LC Invoice'!$A$2:$P$34,4,)</f>
        <v>0</v>
      </c>
      <c r="I28" s="94">
        <f>VLOOKUP($A28,'[7]LC Invoice'!$A$2:$P$34,4,)</f>
        <v>0</v>
      </c>
      <c r="J28" s="94">
        <f>VLOOKUP($A28,'[8]LC Invoice'!$A$2:$P$34,4,)</f>
        <v>0</v>
      </c>
      <c r="K28" s="94">
        <f>VLOOKUP($A28,'[9]LC Invoice'!$A$2:$P$34,4,)</f>
        <v>0</v>
      </c>
      <c r="L28" s="94">
        <f>VLOOKUP($A28,'[10]LC Invoice'!$A$2:$P$34,4,)</f>
        <v>0</v>
      </c>
      <c r="M28" s="94">
        <f>VLOOKUP($A28,'[11]LC Invoice'!$A$2:$P$34,4,)</f>
        <v>0</v>
      </c>
      <c r="N28" s="94">
        <f>VLOOKUP($A28,'[12]LC Invoice'!$A$2:$P$34,4,)</f>
        <v>0</v>
      </c>
      <c r="O28" s="94">
        <f t="shared" si="11"/>
        <v>1556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0</v>
      </c>
      <c r="G29" s="94">
        <f>VLOOKUP($A29,'[5]LC Invoice'!$A$2:$P$34,4,)</f>
        <v>0</v>
      </c>
      <c r="H29" s="94">
        <f>VLOOKUP($A29,'[6]LC Invoice'!$A$2:$P$34,4,)</f>
        <v>0</v>
      </c>
      <c r="I29" s="94">
        <f>VLOOKUP($A29,'[7]LC Invoice'!$A$2:$P$34,4,)</f>
        <v>0</v>
      </c>
      <c r="J29" s="94">
        <f>VLOOKUP($A29,'[8]LC Invoice'!$A$2:$P$34,4,)</f>
        <v>0</v>
      </c>
      <c r="K29" s="94">
        <f>VLOOKUP($A29,'[9]LC Invoice'!$A$2:$P$34,4,)</f>
        <v>0</v>
      </c>
      <c r="L29" s="94">
        <f>VLOOKUP($A29,'[10]LC Invoice'!$A$2:$P$34,4,)</f>
        <v>0</v>
      </c>
      <c r="M29" s="94">
        <f>VLOOKUP($A29,'[11]LC Invoice'!$A$2:$P$34,4,)</f>
        <v>0</v>
      </c>
      <c r="N29" s="94">
        <f>VLOOKUP($A29,'[12]LC Invoice'!$A$2:$P$34,4,)</f>
        <v>0</v>
      </c>
      <c r="O29" s="94">
        <f t="shared" si="11"/>
        <v>1904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0</v>
      </c>
      <c r="G30" s="94">
        <f>VLOOKUP($A30,'[5]LC Invoice'!$A$2:$P$34,4,)</f>
        <v>0</v>
      </c>
      <c r="H30" s="94">
        <f>VLOOKUP($A30,'[6]LC Invoice'!$A$2:$P$34,4,)</f>
        <v>0</v>
      </c>
      <c r="I30" s="94">
        <f>VLOOKUP($A30,'[7]LC Invoice'!$A$2:$P$34,4,)</f>
        <v>0</v>
      </c>
      <c r="J30" s="94">
        <f>VLOOKUP($A30,'[8]LC Invoice'!$A$2:$P$34,4,)</f>
        <v>0</v>
      </c>
      <c r="K30" s="94">
        <f>VLOOKUP($A30,'[9]LC Invoice'!$A$2:$P$34,4,)</f>
        <v>0</v>
      </c>
      <c r="L30" s="94">
        <f>VLOOKUP($A30,'[10]LC Invoice'!$A$2:$P$34,4,)</f>
        <v>0</v>
      </c>
      <c r="M30" s="94">
        <f>VLOOKUP($A30,'[11]LC Invoice'!$A$2:$P$34,4,)</f>
        <v>0</v>
      </c>
      <c r="N30" s="94">
        <f>VLOOKUP($A30,'[12]LC Invoice'!$A$2:$P$34,4,)</f>
        <v>0</v>
      </c>
      <c r="O30" s="94">
        <f t="shared" si="11"/>
        <v>2005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0</v>
      </c>
      <c r="G31" s="94">
        <f>VLOOKUP($A31,'[5]LC Invoice'!$A$2:$P$34,4,)</f>
        <v>0</v>
      </c>
      <c r="H31" s="94">
        <f>VLOOKUP($A31,'[6]LC Invoice'!$A$2:$P$34,4,)</f>
        <v>0</v>
      </c>
      <c r="I31" s="94">
        <f>VLOOKUP($A31,'[7]LC Invoice'!$A$2:$P$34,4,)</f>
        <v>0</v>
      </c>
      <c r="J31" s="94">
        <f>VLOOKUP($A31,'[8]LC Invoice'!$A$2:$P$34,4,)</f>
        <v>0</v>
      </c>
      <c r="K31" s="94">
        <f>VLOOKUP($A31,'[9]LC Invoice'!$A$2:$P$34,4,)</f>
        <v>0</v>
      </c>
      <c r="L31" s="94">
        <f>VLOOKUP($A31,'[10]LC Invoice'!$A$2:$P$34,4,)</f>
        <v>0</v>
      </c>
      <c r="M31" s="94">
        <f>VLOOKUP($A31,'[11]LC Invoice'!$A$2:$P$34,4,)</f>
        <v>0</v>
      </c>
      <c r="N31" s="94">
        <f>VLOOKUP($A31,'[12]LC Invoice'!$A$2:$P$34,4,)</f>
        <v>0</v>
      </c>
      <c r="O31" s="94">
        <f t="shared" si="11"/>
        <v>1702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0</v>
      </c>
      <c r="G32" s="94">
        <f>VLOOKUP($A32,'[5]LC Invoice'!$A$2:$P$34,4,)</f>
        <v>0</v>
      </c>
      <c r="H32" s="94">
        <f>VLOOKUP($A32,'[6]LC Invoice'!$A$2:$P$34,4,)</f>
        <v>0</v>
      </c>
      <c r="I32" s="94">
        <f>VLOOKUP($A32,'[7]LC Invoice'!$A$2:$P$34,4,)</f>
        <v>0</v>
      </c>
      <c r="J32" s="94">
        <f>VLOOKUP($A32,'[8]LC Invoice'!$A$2:$P$34,4,)</f>
        <v>0</v>
      </c>
      <c r="K32" s="94">
        <f>VLOOKUP($A32,'[9]LC Invoice'!$A$2:$P$34,4,)</f>
        <v>0</v>
      </c>
      <c r="L32" s="94">
        <f>VLOOKUP($A32,'[10]LC Invoice'!$A$2:$P$34,4,)</f>
        <v>0</v>
      </c>
      <c r="M32" s="94">
        <f>VLOOKUP($A32,'[11]LC Invoice'!$A$2:$P$34,4,)</f>
        <v>0</v>
      </c>
      <c r="N32" s="94">
        <f>VLOOKUP($A32,'[12]LC Invoice'!$A$2:$P$34,4,)</f>
        <v>0</v>
      </c>
      <c r="O32" s="94">
        <f t="shared" si="11"/>
        <v>2405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0</v>
      </c>
      <c r="G33" s="94">
        <f>VLOOKUP($A33,'[5]LC Invoice'!$A$2:$P$34,4,)</f>
        <v>0</v>
      </c>
      <c r="H33" s="94">
        <f>VLOOKUP($A33,'[6]LC Invoice'!$A$2:$P$34,4,)</f>
        <v>0</v>
      </c>
      <c r="I33" s="94">
        <f>VLOOKUP($A33,'[7]LC Invoice'!$A$2:$P$34,4,)</f>
        <v>0</v>
      </c>
      <c r="J33" s="94">
        <f>VLOOKUP($A33,'[8]LC Invoice'!$A$2:$P$34,4,)</f>
        <v>0</v>
      </c>
      <c r="K33" s="94">
        <f>VLOOKUP($A33,'[9]LC Invoice'!$A$2:$P$34,4,)</f>
        <v>0</v>
      </c>
      <c r="L33" s="94">
        <f>VLOOKUP($A33,'[10]LC Invoice'!$A$2:$P$34,4,)</f>
        <v>0</v>
      </c>
      <c r="M33" s="94">
        <f>VLOOKUP($A33,'[11]LC Invoice'!$A$2:$P$34,4,)</f>
        <v>0</v>
      </c>
      <c r="N33" s="94">
        <f>VLOOKUP($A33,'[12]LC Invoice'!$A$2:$P$34,4,)</f>
        <v>0</v>
      </c>
      <c r="O33" s="94">
        <f t="shared" si="11"/>
        <v>1194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0</v>
      </c>
      <c r="G34" s="94">
        <f>VLOOKUP($A34,'[5]LC Invoice'!$A$2:$P$34,4,)</f>
        <v>0</v>
      </c>
      <c r="H34" s="94">
        <f>VLOOKUP($A34,'[6]LC Invoice'!$A$2:$P$34,4,)</f>
        <v>0</v>
      </c>
      <c r="I34" s="94">
        <f>VLOOKUP($A34,'[7]LC Invoice'!$A$2:$P$34,4,)</f>
        <v>0</v>
      </c>
      <c r="J34" s="94">
        <f>VLOOKUP($A34,'[8]LC Invoice'!$A$2:$P$34,4,)</f>
        <v>0</v>
      </c>
      <c r="K34" s="94">
        <f>VLOOKUP($A34,'[9]LC Invoice'!$A$2:$P$34,4,)</f>
        <v>0</v>
      </c>
      <c r="L34" s="94">
        <f>VLOOKUP($A34,'[10]LC Invoice'!$A$2:$P$34,4,)</f>
        <v>0</v>
      </c>
      <c r="M34" s="94">
        <f>VLOOKUP($A34,'[11]LC Invoice'!$A$2:$P$34,4,)</f>
        <v>0</v>
      </c>
      <c r="N34" s="94">
        <f>VLOOKUP($A34,'[12]LC Invoice'!$A$2:$P$34,4,)</f>
        <v>0</v>
      </c>
      <c r="O34" s="94">
        <f t="shared" si="11"/>
        <v>1940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0</v>
      </c>
      <c r="G35" s="94">
        <f>VLOOKUP($A35,'[5]LC Invoice'!$A$2:$P$34,4,)</f>
        <v>0</v>
      </c>
      <c r="H35" s="94">
        <f>VLOOKUP($A35,'[6]LC Invoice'!$A$2:$P$34,4,)</f>
        <v>0</v>
      </c>
      <c r="I35" s="94">
        <f>VLOOKUP($A35,'[7]LC Invoice'!$A$2:$P$34,4,)</f>
        <v>0</v>
      </c>
      <c r="J35" s="94">
        <f>VLOOKUP($A35,'[8]LC Invoice'!$A$2:$P$34,4,)</f>
        <v>0</v>
      </c>
      <c r="K35" s="94">
        <f>VLOOKUP($A35,'[9]LC Invoice'!$A$2:$P$34,4,)</f>
        <v>0</v>
      </c>
      <c r="L35" s="94">
        <f>VLOOKUP($A35,'[10]LC Invoice'!$A$2:$P$34,4,)</f>
        <v>0</v>
      </c>
      <c r="M35" s="94">
        <f>VLOOKUP($A35,'[11]LC Invoice'!$A$2:$P$34,4,)</f>
        <v>0</v>
      </c>
      <c r="N35" s="94">
        <f>VLOOKUP($A35,'[12]LC Invoice'!$A$2:$P$34,4,)</f>
        <v>0</v>
      </c>
      <c r="O35" s="94">
        <f t="shared" si="11"/>
        <v>782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0</v>
      </c>
      <c r="G36" s="94">
        <f>VLOOKUP($A36,'[5]LC Invoice'!$A$2:$P$34,4,)</f>
        <v>0</v>
      </c>
      <c r="H36" s="94">
        <f>VLOOKUP($A36,'[6]LC Invoice'!$A$2:$P$34,4,)</f>
        <v>0</v>
      </c>
      <c r="I36" s="94">
        <f>VLOOKUP($A36,'[7]LC Invoice'!$A$2:$P$34,4,)</f>
        <v>0</v>
      </c>
      <c r="J36" s="94">
        <f>VLOOKUP($A36,'[8]LC Invoice'!$A$2:$P$34,4,)</f>
        <v>0</v>
      </c>
      <c r="K36" s="94">
        <f>VLOOKUP($A36,'[9]LC Invoice'!$A$2:$P$34,4,)</f>
        <v>0</v>
      </c>
      <c r="L36" s="94">
        <f>VLOOKUP($A36,'[10]LC Invoice'!$A$2:$P$34,4,)</f>
        <v>0</v>
      </c>
      <c r="M36" s="94">
        <f>VLOOKUP($A36,'[11]LC Invoice'!$A$2:$P$34,4,)</f>
        <v>0</v>
      </c>
      <c r="N36" s="94">
        <f>VLOOKUP($A36,'[12]LC Invoice'!$A$2:$P$34,4,)</f>
        <v>0</v>
      </c>
      <c r="O36" s="94">
        <f t="shared" si="11"/>
        <v>1491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0</v>
      </c>
      <c r="G37" s="94">
        <f>VLOOKUP($A37,'[5]LC Invoice'!$A$2:$P$34,4,)</f>
        <v>0</v>
      </c>
      <c r="H37" s="94">
        <f>VLOOKUP($A37,'[6]LC Invoice'!$A$2:$P$34,4,)</f>
        <v>0</v>
      </c>
      <c r="I37" s="94">
        <f>VLOOKUP($A37,'[7]LC Invoice'!$A$2:$P$34,4,)</f>
        <v>0</v>
      </c>
      <c r="J37" s="94">
        <f>VLOOKUP($A37,'[8]LC Invoice'!$A$2:$P$34,4,)</f>
        <v>0</v>
      </c>
      <c r="K37" s="94">
        <f>VLOOKUP($A37,'[9]LC Invoice'!$A$2:$P$34,4,)</f>
        <v>0</v>
      </c>
      <c r="L37" s="94">
        <f>VLOOKUP($A37,'[10]LC Invoice'!$A$2:$P$34,4,)</f>
        <v>0</v>
      </c>
      <c r="M37" s="94">
        <f>VLOOKUP($A37,'[11]LC Invoice'!$A$2:$P$34,4,)</f>
        <v>0</v>
      </c>
      <c r="N37" s="94">
        <f>VLOOKUP($A37,'[12]LC Invoice'!$A$2:$P$34,4,)</f>
        <v>0</v>
      </c>
      <c r="O37" s="94">
        <f>SUM(C37:N37)</f>
        <v>2312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0</v>
      </c>
      <c r="G38" s="114">
        <f t="shared" si="13"/>
        <v>0</v>
      </c>
      <c r="H38" s="114">
        <f t="shared" si="13"/>
        <v>0</v>
      </c>
      <c r="I38" s="114">
        <f t="shared" si="13"/>
        <v>0</v>
      </c>
      <c r="J38" s="114">
        <f t="shared" si="13"/>
        <v>0</v>
      </c>
      <c r="K38" s="114">
        <f t="shared" si="13"/>
        <v>0</v>
      </c>
      <c r="L38" s="114">
        <f t="shared" si="13"/>
        <v>0</v>
      </c>
      <c r="M38" s="114">
        <f t="shared" si="13"/>
        <v>0</v>
      </c>
      <c r="N38" s="114">
        <f t="shared" si="13"/>
        <v>0</v>
      </c>
      <c r="O38" s="114">
        <f>SUM(O5:O37)</f>
        <v>58315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-1</v>
      </c>
      <c r="G39" s="149">
        <f t="shared" si="14"/>
        <v>-1</v>
      </c>
      <c r="H39" s="149">
        <f t="shared" si="14"/>
        <v>-1</v>
      </c>
      <c r="I39" s="149">
        <f t="shared" si="14"/>
        <v>-1</v>
      </c>
      <c r="J39" s="149">
        <f t="shared" si="14"/>
        <v>-1</v>
      </c>
      <c r="K39" s="149">
        <f>K38/K115-1</f>
        <v>-1</v>
      </c>
      <c r="L39" s="149">
        <f>L38/L115-1</f>
        <v>-1</v>
      </c>
      <c r="M39" s="149">
        <f>M38/M115-1</f>
        <v>-1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showWhiteSpace="0" zoomScaleNormal="100" workbookViewId="0">
      <pane xSplit="2" topLeftCell="C1" activePane="topRight" state="frozen"/>
      <selection pane="topRight" activeCell="H36" activeCellId="1" sqref="E36 H36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hidden="1" customWidth="1"/>
    <col min="13" max="13" width="9.7109375" style="56" hidden="1" customWidth="1"/>
    <col min="14" max="14" width="8.5703125" style="29" hidden="1" customWidth="1"/>
    <col min="15" max="15" width="9.140625" style="51" hidden="1" customWidth="1"/>
    <col min="16" max="16" width="9.140625" style="56" hidden="1" customWidth="1"/>
    <col min="17" max="17" width="8.5703125" style="29" hidden="1" customWidth="1"/>
    <col min="18" max="18" width="7.42578125" style="51" hidden="1" customWidth="1"/>
    <col min="19" max="19" width="7.42578125" style="56" hidden="1" customWidth="1"/>
    <col min="20" max="20" width="8.5703125" style="29" hidden="1" customWidth="1"/>
    <col min="21" max="21" width="7.42578125" style="105" hidden="1" customWidth="1"/>
    <col min="22" max="22" width="7.42578125" style="57" hidden="1" customWidth="1"/>
    <col min="23" max="23" width="8.5703125" style="29" hidden="1" customWidth="1"/>
    <col min="24" max="24" width="8.42578125" style="51" hidden="1" customWidth="1"/>
    <col min="25" max="25" width="8.42578125" style="56" hidden="1" customWidth="1"/>
    <col min="26" max="26" width="8.5703125" style="29" hidden="1" customWidth="1"/>
    <col min="27" max="27" width="7.42578125" style="51" hidden="1" customWidth="1"/>
    <col min="28" max="28" width="7.42578125" style="56" hidden="1" customWidth="1"/>
    <col min="29" max="29" width="8.5703125" style="29" hidden="1" customWidth="1"/>
    <col min="30" max="30" width="7.140625" style="51" hidden="1" customWidth="1"/>
    <col min="31" max="31" width="7.140625" style="56" hidden="1" customWidth="1"/>
    <col min="32" max="32" width="8.5703125" style="29" hidden="1" customWidth="1"/>
    <col min="33" max="33" width="8" style="51" hidden="1" customWidth="1"/>
    <col min="34" max="34" width="8" style="56" hidden="1" customWidth="1"/>
    <col min="35" max="35" width="8.5703125" style="29" hidden="1" customWidth="1"/>
    <col min="36" max="36" width="7.42578125" style="51" hidden="1" customWidth="1"/>
    <col min="37" max="37" width="7.42578125" style="56" hidden="1" customWidth="1"/>
    <col min="38" max="38" width="8.5703125" style="29" hidden="1" customWidth="1"/>
    <col min="39" max="39" width="6.7109375" style="33" hidden="1" customWidth="1"/>
    <col min="40" max="40" width="7.42578125" style="29" hidden="1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0</v>
      </c>
      <c r="N3" s="126">
        <f>IF(M3="","",M3/L3-1)</f>
        <v>-1</v>
      </c>
      <c r="O3" s="50">
        <f>VLOOKUP($B3,'Monthly update trip volumes'!$A$43:$N$75,7,)</f>
        <v>1856</v>
      </c>
      <c r="P3" s="94">
        <f>VLOOKUP($B3,'Monthly update trip volumes'!$A$5:$N$37,7,)</f>
        <v>0</v>
      </c>
      <c r="Q3" s="126">
        <f>IF(P3="","",P3/O3-1)</f>
        <v>-1</v>
      </c>
      <c r="R3" s="50">
        <f>VLOOKUP($B3,'Monthly update trip volumes'!$A$43:$N$75,8,)</f>
        <v>1769</v>
      </c>
      <c r="S3" s="94">
        <f>VLOOKUP($B3,'Monthly update trip volumes'!$A$5:$N$37,8,)</f>
        <v>0</v>
      </c>
      <c r="T3" s="126">
        <f>IF(S3="","",S3/R3-1)</f>
        <v>-1</v>
      </c>
      <c r="U3" s="50">
        <f>VLOOKUP($B3,'Monthly update trip volumes'!$A$43:$N$75,9,)</f>
        <v>2019</v>
      </c>
      <c r="V3" s="94">
        <f>VLOOKUP($B3,'Monthly update trip volumes'!$A$5:$N$37,9,)</f>
        <v>0</v>
      </c>
      <c r="W3" s="126">
        <f>IF(V3="","",V3/U3-1)</f>
        <v>-1</v>
      </c>
      <c r="X3" s="50">
        <f>VLOOKUP($B3,'Monthly update trip volumes'!$A$43:$N$75,10,)</f>
        <v>1999</v>
      </c>
      <c r="Y3" s="94">
        <f>VLOOKUP($B3,'Monthly update trip volumes'!$A$5:$N$37,10,)</f>
        <v>0</v>
      </c>
      <c r="Z3" s="126">
        <f>IF(Y3="","",Y3/X3-1)</f>
        <v>-1</v>
      </c>
      <c r="AA3" s="50">
        <f>VLOOKUP($B3,'Monthly update trip volumes'!$A$43:$N$75,11,)</f>
        <v>1966</v>
      </c>
      <c r="AB3" s="94">
        <f>VLOOKUP($B3,'Monthly update trip volumes'!$A$5:$N$37,11,)</f>
        <v>0</v>
      </c>
      <c r="AC3" s="126">
        <f>IF(AB3="","",AB3/AA3-1)</f>
        <v>-1</v>
      </c>
      <c r="AD3" s="50">
        <f>VLOOKUP($B3,'Monthly update trip volumes'!$A$43:$N$75,12,)</f>
        <v>1926</v>
      </c>
      <c r="AE3" s="94">
        <f>VLOOKUP($B3,'Monthly update trip volumes'!$A$5:$N$37,12,)</f>
        <v>0</v>
      </c>
      <c r="AF3" s="126">
        <f>IF(AE3="","",AE3/AD3-1)</f>
        <v>-1</v>
      </c>
      <c r="AG3" s="50">
        <f>VLOOKUP($B3,'Monthly update trip volumes'!$A$43:$N$75,13,)</f>
        <v>1908</v>
      </c>
      <c r="AH3" s="94">
        <f>VLOOKUP($B3,'Monthly update trip volumes'!$A$5:$N$37,13,)</f>
        <v>0</v>
      </c>
      <c r="AI3" s="126">
        <f>IF(AH3="","",AH3/AG3-1)</f>
        <v>-1</v>
      </c>
      <c r="AJ3" s="50">
        <f>VLOOKUP($B3,'Monthly update trip volumes'!$A$43:$N$75,14,)</f>
        <v>1204</v>
      </c>
      <c r="AK3" s="94">
        <f>VLOOKUP($B3,'Monthly update trip volumes'!$A$5:$N$37,14,)</f>
        <v>0</v>
      </c>
      <c r="AL3" s="95">
        <f t="shared" ref="AL3:AL35" si="0">IF(AK3="","",AK3/AJ3-1)</f>
        <v>-1</v>
      </c>
      <c r="AM3" s="31">
        <f>COUNTIF('Monthly update trip volumes'!C5:N5,"&gt;0")</f>
        <v>3</v>
      </c>
      <c r="AN3" s="34">
        <f>IF(AM3=0,"",IF(AM3=1,C3,IF(AM3=2,C3+F3,IF(AM3=3,C3+F3+I3,IF(AM3=4,C3+F3+I3+L3,IF(AM3=5,C3+F3+I3+L3+O3,IF(AM3=6,C3+F3+I3+L3+O3+R3,"")))))))</f>
        <v>5614</v>
      </c>
      <c r="AO3" s="34" t="str">
        <f>IF(AM3=7,C3+F3+I3+L3+O3+R3+U3,IF(AM3=8,C3+F3+I3+L3+O3+R3+U3+X3,IF(AM3=9,C3+F3+I3+L3+O3+R3+U3+X3+AA3,"")))</f>
        <v/>
      </c>
      <c r="AP3" s="34" t="str">
        <f>IF(AM3=10,C3+F3+I3+L3+O3+R3+U3+X3+AA3+AD3,IF(AM3=11,C3+F3+I3+L3+O3+R3+U3+X3+AA3+AD3+AG3,""))</f>
        <v/>
      </c>
      <c r="AQ3" s="35" t="str">
        <f>IF(AM3=12,C3+F3+I3+L3+O3+R3+U3+X3+AA3+AD3+AG3+AJ3,"")</f>
        <v/>
      </c>
      <c r="AR3" s="11">
        <f>IF(OR($AM3=1,$AM3=2,$AM3=3,$AM3=4,$AM3=5,$AM3=6),AN3,IF(OR(AM3=7,AM3=8,AM3=9),AO3,IF(OR(AM3=10,AM3=11),AP3,AQ3)))</f>
        <v>5614</v>
      </c>
      <c r="AS3" s="11">
        <f>SUM(D3,G3,J3,M3,P3,S3,V3,Y3,AB3,AE3,AH3,AK3)</f>
        <v>1106</v>
      </c>
      <c r="AT3" s="23">
        <f t="shared" ref="AT3:AT35" si="1">IF(AR3="","",AS3/AR3-1)</f>
        <v>-0.80299251870324184</v>
      </c>
      <c r="AU3" s="46">
        <f>AS3/AM3</f>
        <v>368.66666666666669</v>
      </c>
      <c r="AV3" s="40">
        <f t="shared" ref="AV3:AV35" si="2">AS3/$AS$36</f>
        <v>1.8965960730515305E-2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0</v>
      </c>
      <c r="N4" s="95">
        <f t="shared" ref="N4:N35" si="6">IF(M4="","",M4/L4-1)</f>
        <v>-1</v>
      </c>
      <c r="O4" s="50">
        <f>VLOOKUP($B4,'Monthly update trip volumes'!$A$43:$N$75,7,)</f>
        <v>1717</v>
      </c>
      <c r="P4" s="94">
        <f>VLOOKUP($B4,'Monthly update trip volumes'!$A$5:$N$37,7,)</f>
        <v>0</v>
      </c>
      <c r="Q4" s="95">
        <f t="shared" ref="Q4:Q35" si="7">IF(P4="","",P4/O4-1)</f>
        <v>-1</v>
      </c>
      <c r="R4" s="50">
        <f>VLOOKUP($B4,'Monthly update trip volumes'!$A$43:$N$75,8,)</f>
        <v>1874</v>
      </c>
      <c r="S4" s="94">
        <f>VLOOKUP($B4,'Monthly update trip volumes'!$A$5:$N$37,8,)</f>
        <v>0</v>
      </c>
      <c r="T4" s="95">
        <f t="shared" ref="T4:T35" si="8">IF(S4="","",S4/R4-1)</f>
        <v>-1</v>
      </c>
      <c r="U4" s="50">
        <f>VLOOKUP($B4,'Monthly update trip volumes'!$A$43:$N$75,9,)</f>
        <v>1675</v>
      </c>
      <c r="V4" s="94">
        <f>VLOOKUP($B4,'Monthly update trip volumes'!$A$5:$N$37,9,)</f>
        <v>0</v>
      </c>
      <c r="W4" s="95">
        <f t="shared" ref="W4:W35" si="9">IF(V4="","",V4/U4-1)</f>
        <v>-1</v>
      </c>
      <c r="X4" s="50">
        <f>VLOOKUP($B4,'Monthly update trip volumes'!$A$43:$N$75,10,)</f>
        <v>1717</v>
      </c>
      <c r="Y4" s="94">
        <f>VLOOKUP($B4,'Monthly update trip volumes'!$A$5:$N$37,10,)</f>
        <v>0</v>
      </c>
      <c r="Z4" s="95">
        <f t="shared" ref="Z4:Z33" si="10">IF(Y4="","",Y4/X4-1)</f>
        <v>-1</v>
      </c>
      <c r="AA4" s="50">
        <f>VLOOKUP($B4,'Monthly update trip volumes'!$A$43:$N$75,11,)</f>
        <v>1389</v>
      </c>
      <c r="AB4" s="94">
        <f>VLOOKUP($B4,'Monthly update trip volumes'!$A$5:$N$37,11,)</f>
        <v>0</v>
      </c>
      <c r="AC4" s="95">
        <f t="shared" ref="AC4:AC35" si="11">IF(AB4="","",AB4/AA4-1)</f>
        <v>-1</v>
      </c>
      <c r="AD4" s="50">
        <f>VLOOKUP($B4,'Monthly update trip volumes'!$A$43:$N$75,12,)</f>
        <v>1647</v>
      </c>
      <c r="AE4" s="94">
        <f>VLOOKUP($B4,'Monthly update trip volumes'!$A$5:$N$37,12,)</f>
        <v>0</v>
      </c>
      <c r="AF4" s="95">
        <f t="shared" ref="AF4:AF35" si="12">IF(AE4="","",AE4/AD4-1)</f>
        <v>-1</v>
      </c>
      <c r="AG4" s="50">
        <f>VLOOKUP($B4,'Monthly update trip volumes'!$A$43:$N$75,13,)</f>
        <v>1538</v>
      </c>
      <c r="AH4" s="94">
        <f>VLOOKUP($B4,'Monthly update trip volumes'!$A$5:$N$37,13,)</f>
        <v>0</v>
      </c>
      <c r="AI4" s="95">
        <f t="shared" ref="AI4:AI35" si="13">IF(AH4="","",AH4/AG4-1)</f>
        <v>-1</v>
      </c>
      <c r="AJ4" s="50">
        <f>VLOOKUP($B4,'Monthly update trip volumes'!$A$43:$N$75,14,)</f>
        <v>903</v>
      </c>
      <c r="AK4" s="94">
        <f>VLOOKUP($B4,'Monthly update trip volumes'!$A$5:$N$37,14,)</f>
        <v>0</v>
      </c>
      <c r="AL4" s="95">
        <f t="shared" si="0"/>
        <v>-1</v>
      </c>
      <c r="AM4" s="31">
        <f>COUNTIF('Monthly update trip volumes'!C6:N6,"&gt;0")</f>
        <v>3</v>
      </c>
      <c r="AN4" s="35">
        <f t="shared" ref="AN4:AN35" si="14">IF(AM4=0,"",IF(AM4=1,C4,IF(AM4=2,C4+F4,IF(AM4=3,C4+F4+I4,IF(AM4=4,C4+F4+I4+L4,IF(AM4=5,C4+F4+I4+L4+O4,IF(AM4=6,C4+F4+I4+L4+O4+R4,"")))))))</f>
        <v>5655</v>
      </c>
      <c r="AO4" s="35" t="str">
        <f t="shared" ref="AO4:AO34" si="15">IF(AM4=7,C4+F4+I4+L4+O4+R4+U4,IF(AM4=8,C4+F4+I4+L4+O4+R4+U4+X4,IF(AM4=9,C4+F4+I4+L4+O4+R4+U4+X4+AA4,"")))</f>
        <v/>
      </c>
      <c r="AP4" s="35" t="str">
        <f t="shared" ref="AP4:AP35" si="16">IF(AM4=10,C4+F4+I4+L4+O4+R4+U4+X4+AA4+AD4,IF(AM4=11,C4+F4+I4+L4+O4+R4+U4+X4+AA4+AD4+AG4,""))</f>
        <v/>
      </c>
      <c r="AQ4" s="35" t="str">
        <f t="shared" ref="AQ4:AQ33" si="17">IF(AM4=12,C4+F4+I4+L4+O4+R4+U4+X4+AA4+AD4+AG4+AJ4,"")</f>
        <v/>
      </c>
      <c r="AR4" s="11">
        <f t="shared" ref="AR4:AR34" si="18">IF(OR($AM4=1,$AM4=2,$AM4=3,$AM4=4,$AM4=5,$AM4=6),AN4,IF(OR(AM4=7,AM4=8,AM4=9),AO4,IF(OR(AM4=10,AM4=11),AP4,AQ4)))</f>
        <v>5655</v>
      </c>
      <c r="AS4" s="11">
        <f t="shared" ref="AS4:AS34" si="19">SUM(D4,G4,J4,M4,P4,S4,V4,Y4,AB4,AE4,AH4,AK4)</f>
        <v>904</v>
      </c>
      <c r="AT4" s="24">
        <f t="shared" si="1"/>
        <v>-0.84014146772767462</v>
      </c>
      <c r="AU4" s="46">
        <f t="shared" ref="AU4:AU35" si="20">AS4/AM4</f>
        <v>301.33333333333331</v>
      </c>
      <c r="AV4" s="41">
        <f t="shared" si="2"/>
        <v>1.5502014918974535E-2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0</v>
      </c>
      <c r="N5" s="95">
        <f t="shared" si="6"/>
        <v>-1</v>
      </c>
      <c r="O5" s="50">
        <f>VLOOKUP($B5,'Monthly update trip volumes'!$A$43:$N$75,7,)</f>
        <v>1164</v>
      </c>
      <c r="P5" s="94">
        <f>VLOOKUP($B5,'Monthly update trip volumes'!$A$5:$N$37,7,)</f>
        <v>0</v>
      </c>
      <c r="Q5" s="95">
        <f t="shared" si="7"/>
        <v>-1</v>
      </c>
      <c r="R5" s="50">
        <f>VLOOKUP($B5,'Monthly update trip volumes'!$A$43:$N$75,8,)</f>
        <v>1206</v>
      </c>
      <c r="S5" s="94">
        <f>VLOOKUP($B5,'Monthly update trip volumes'!$A$5:$N$37,8,)</f>
        <v>0</v>
      </c>
      <c r="T5" s="95">
        <f t="shared" si="8"/>
        <v>-1</v>
      </c>
      <c r="U5" s="50">
        <f>VLOOKUP($B5,'Monthly update trip volumes'!$A$43:$N$75,9,)</f>
        <v>1192</v>
      </c>
      <c r="V5" s="94">
        <f>VLOOKUP($B5,'Monthly update trip volumes'!$A$5:$N$37,9,)</f>
        <v>0</v>
      </c>
      <c r="W5" s="95">
        <f t="shared" si="9"/>
        <v>-1</v>
      </c>
      <c r="X5" s="50">
        <f>VLOOKUP($B5,'Monthly update trip volumes'!$A$43:$N$75,10,)</f>
        <v>1110</v>
      </c>
      <c r="Y5" s="94">
        <f>VLOOKUP($B5,'Monthly update trip volumes'!$A$5:$N$37,10,)</f>
        <v>0</v>
      </c>
      <c r="Z5" s="95">
        <f t="shared" si="10"/>
        <v>-1</v>
      </c>
      <c r="AA5" s="50">
        <f>VLOOKUP($B5,'Monthly update trip volumes'!$A$43:$N$75,11,)</f>
        <v>992</v>
      </c>
      <c r="AB5" s="94">
        <f>VLOOKUP($B5,'Monthly update trip volumes'!$A$5:$N$37,11,)</f>
        <v>0</v>
      </c>
      <c r="AC5" s="95">
        <f t="shared" si="11"/>
        <v>-1</v>
      </c>
      <c r="AD5" s="50">
        <f>VLOOKUP($B5,'Monthly update trip volumes'!$A$43:$N$75,12,)</f>
        <v>1066</v>
      </c>
      <c r="AE5" s="94">
        <f>VLOOKUP($B5,'Monthly update trip volumes'!$A$5:$N$37,12,)</f>
        <v>0</v>
      </c>
      <c r="AF5" s="95">
        <f t="shared" si="12"/>
        <v>-1</v>
      </c>
      <c r="AG5" s="50">
        <f>VLOOKUP($B5,'Monthly update trip volumes'!$A$43:$N$75,13,)</f>
        <v>999</v>
      </c>
      <c r="AH5" s="94">
        <f>VLOOKUP($B5,'Monthly update trip volumes'!$A$5:$N$37,13,)</f>
        <v>0</v>
      </c>
      <c r="AI5" s="95">
        <f t="shared" si="13"/>
        <v>-1</v>
      </c>
      <c r="AJ5" s="50">
        <f>VLOOKUP($B5,'Monthly update trip volumes'!$A$43:$N$75,14,)</f>
        <v>697</v>
      </c>
      <c r="AK5" s="94">
        <f>VLOOKUP($B5,'Monthly update trip volumes'!$A$5:$N$37,14,)</f>
        <v>0</v>
      </c>
      <c r="AL5" s="95">
        <f t="shared" si="0"/>
        <v>-1</v>
      </c>
      <c r="AM5" s="31">
        <f>COUNTIF('Monthly update trip volumes'!C7:N7,"&gt;0")</f>
        <v>3</v>
      </c>
      <c r="AN5" s="35">
        <f t="shared" si="14"/>
        <v>3568</v>
      </c>
      <c r="AO5" s="35" t="str">
        <f t="shared" si="15"/>
        <v/>
      </c>
      <c r="AP5" s="35" t="str">
        <f t="shared" si="16"/>
        <v/>
      </c>
      <c r="AQ5" s="35" t="str">
        <f t="shared" si="17"/>
        <v/>
      </c>
      <c r="AR5" s="11">
        <f t="shared" si="18"/>
        <v>3568</v>
      </c>
      <c r="AS5" s="11">
        <f t="shared" si="19"/>
        <v>423</v>
      </c>
      <c r="AT5" s="24">
        <f t="shared" si="1"/>
        <v>-0.88144618834080712</v>
      </c>
      <c r="AU5" s="46">
        <f t="shared" si="20"/>
        <v>141</v>
      </c>
      <c r="AV5" s="41">
        <f t="shared" si="2"/>
        <v>7.2537083083254739E-3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0</v>
      </c>
      <c r="N6" s="95">
        <f t="shared" si="6"/>
        <v>-1</v>
      </c>
      <c r="O6" s="50">
        <f>VLOOKUP($B6,'Monthly update trip volumes'!$A$43:$N$75,7,)</f>
        <v>2922</v>
      </c>
      <c r="P6" s="94">
        <f>VLOOKUP($B6,'Monthly update trip volumes'!$A$5:$N$37,7,)</f>
        <v>0</v>
      </c>
      <c r="Q6" s="95">
        <f t="shared" si="7"/>
        <v>-1</v>
      </c>
      <c r="R6" s="50">
        <f>VLOOKUP($B6,'Monthly update trip volumes'!$A$43:$N$75,8,)</f>
        <v>2842</v>
      </c>
      <c r="S6" s="94">
        <f>VLOOKUP($B6,'Monthly update trip volumes'!$A$5:$N$37,8,)</f>
        <v>0</v>
      </c>
      <c r="T6" s="95">
        <f t="shared" si="8"/>
        <v>-1</v>
      </c>
      <c r="U6" s="50">
        <f>VLOOKUP($B6,'Monthly update trip volumes'!$A$43:$N$75,9,)</f>
        <v>3048</v>
      </c>
      <c r="V6" s="94">
        <f>VLOOKUP($B6,'Monthly update trip volumes'!$A$5:$N$37,9,)</f>
        <v>0</v>
      </c>
      <c r="W6" s="95">
        <f t="shared" si="9"/>
        <v>-1</v>
      </c>
      <c r="X6" s="50">
        <f>VLOOKUP($B6,'Monthly update trip volumes'!$A$43:$N$75,10,)</f>
        <v>3165</v>
      </c>
      <c r="Y6" s="94">
        <f>VLOOKUP($B6,'Monthly update trip volumes'!$A$5:$N$37,10,)</f>
        <v>0</v>
      </c>
      <c r="Z6" s="95">
        <f t="shared" si="10"/>
        <v>-1</v>
      </c>
      <c r="AA6" s="50">
        <f>VLOOKUP($B6,'Monthly update trip volumes'!$A$43:$N$75,11,)</f>
        <v>2883</v>
      </c>
      <c r="AB6" s="94">
        <f>VLOOKUP($B6,'Monthly update trip volumes'!$A$5:$N$37,11,)</f>
        <v>0</v>
      </c>
      <c r="AC6" s="95">
        <f t="shared" si="11"/>
        <v>-1</v>
      </c>
      <c r="AD6" s="50">
        <f>VLOOKUP($B6,'Monthly update trip volumes'!$A$43:$N$75,12,)</f>
        <v>3162</v>
      </c>
      <c r="AE6" s="94">
        <f>VLOOKUP($B6,'Monthly update trip volumes'!$A$5:$N$37,12,)</f>
        <v>0</v>
      </c>
      <c r="AF6" s="95">
        <f t="shared" si="12"/>
        <v>-1</v>
      </c>
      <c r="AG6" s="50">
        <f>VLOOKUP($B6,'Monthly update trip volumes'!$A$43:$N$75,13,)</f>
        <v>3116</v>
      </c>
      <c r="AH6" s="94">
        <f>VLOOKUP($B6,'Monthly update trip volumes'!$A$5:$N$37,13,)</f>
        <v>0</v>
      </c>
      <c r="AI6" s="95">
        <f t="shared" si="13"/>
        <v>-1</v>
      </c>
      <c r="AJ6" s="50">
        <f>VLOOKUP($B6,'Monthly update trip volumes'!$A$43:$N$75,14,)</f>
        <v>1944</v>
      </c>
      <c r="AK6" s="94">
        <f>VLOOKUP($B6,'Monthly update trip volumes'!$A$5:$N$37,14,)</f>
        <v>0</v>
      </c>
      <c r="AL6" s="95">
        <f t="shared" si="0"/>
        <v>-1</v>
      </c>
      <c r="AM6" s="31">
        <f>COUNTIF('Monthly update trip volumes'!C8:N8,"&gt;0")</f>
        <v>3</v>
      </c>
      <c r="AN6" s="35">
        <f t="shared" si="14"/>
        <v>8070</v>
      </c>
      <c r="AO6" s="35" t="str">
        <f t="shared" si="15"/>
        <v/>
      </c>
      <c r="AP6" s="35" t="str">
        <f t="shared" si="16"/>
        <v/>
      </c>
      <c r="AQ6" s="35" t="str">
        <f t="shared" si="17"/>
        <v/>
      </c>
      <c r="AR6" s="11">
        <f t="shared" si="18"/>
        <v>8070</v>
      </c>
      <c r="AS6" s="11">
        <f t="shared" si="19"/>
        <v>1740</v>
      </c>
      <c r="AT6" s="24">
        <f t="shared" si="1"/>
        <v>-0.78438661710037172</v>
      </c>
      <c r="AU6" s="46">
        <f t="shared" si="20"/>
        <v>580</v>
      </c>
      <c r="AV6" s="41">
        <f t="shared" si="2"/>
        <v>2.9837949069707624E-2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0</v>
      </c>
      <c r="N7" s="95">
        <f t="shared" si="6"/>
        <v>-1</v>
      </c>
      <c r="O7" s="50">
        <f>VLOOKUP($B7,'Monthly update trip volumes'!$A$43:$N$75,7,)</f>
        <v>1473</v>
      </c>
      <c r="P7" s="94">
        <f>VLOOKUP($B7,'Monthly update trip volumes'!$A$5:$N$37,7,)</f>
        <v>0</v>
      </c>
      <c r="Q7" s="95">
        <f t="shared" si="7"/>
        <v>-1</v>
      </c>
      <c r="R7" s="50">
        <f>VLOOKUP($B7,'Monthly update trip volumes'!$A$43:$N$75,8,)</f>
        <v>1407</v>
      </c>
      <c r="S7" s="94">
        <f>VLOOKUP($B7,'Monthly update trip volumes'!$A$5:$N$37,8,)</f>
        <v>0</v>
      </c>
      <c r="T7" s="95">
        <f t="shared" si="8"/>
        <v>-1</v>
      </c>
      <c r="U7" s="50">
        <f>VLOOKUP($B7,'Monthly update trip volumes'!$A$43:$N$75,9,)</f>
        <v>1557</v>
      </c>
      <c r="V7" s="94">
        <f>VLOOKUP($B7,'Monthly update trip volumes'!$A$5:$N$37,9,)</f>
        <v>0</v>
      </c>
      <c r="W7" s="95">
        <f t="shared" si="9"/>
        <v>-1</v>
      </c>
      <c r="X7" s="50">
        <f>VLOOKUP($B7,'Monthly update trip volumes'!$A$43:$N$75,10,)</f>
        <v>1388</v>
      </c>
      <c r="Y7" s="94">
        <f>VLOOKUP($B7,'Monthly update trip volumes'!$A$5:$N$37,10,)</f>
        <v>0</v>
      </c>
      <c r="Z7" s="95">
        <f t="shared" si="10"/>
        <v>-1</v>
      </c>
      <c r="AA7" s="50">
        <f>VLOOKUP($B7,'Monthly update trip volumes'!$A$43:$N$75,11,)</f>
        <v>1403</v>
      </c>
      <c r="AB7" s="94">
        <f>VLOOKUP($B7,'Monthly update trip volumes'!$A$5:$N$37,11,)</f>
        <v>0</v>
      </c>
      <c r="AC7" s="95">
        <f t="shared" si="11"/>
        <v>-1</v>
      </c>
      <c r="AD7" s="50">
        <f>VLOOKUP($B7,'Monthly update trip volumes'!$A$43:$N$75,12,)</f>
        <v>1506</v>
      </c>
      <c r="AE7" s="94">
        <f>VLOOKUP($B7,'Monthly update trip volumes'!$A$5:$N$37,12,)</f>
        <v>0</v>
      </c>
      <c r="AF7" s="95">
        <f t="shared" si="12"/>
        <v>-1</v>
      </c>
      <c r="AG7" s="50">
        <f>VLOOKUP($B7,'Monthly update trip volumes'!$A$43:$N$75,13,)</f>
        <v>1417</v>
      </c>
      <c r="AH7" s="94">
        <f>VLOOKUP($B7,'Monthly update trip volumes'!$A$5:$N$37,13,)</f>
        <v>0</v>
      </c>
      <c r="AI7" s="95">
        <f t="shared" si="13"/>
        <v>-1</v>
      </c>
      <c r="AJ7" s="50">
        <f>VLOOKUP($B7,'Monthly update trip volumes'!$A$43:$N$75,14,)</f>
        <v>1010</v>
      </c>
      <c r="AK7" s="94">
        <f>VLOOKUP($B7,'Monthly update trip volumes'!$A$5:$N$37,14,)</f>
        <v>0</v>
      </c>
      <c r="AL7" s="95">
        <f t="shared" si="0"/>
        <v>-1</v>
      </c>
      <c r="AM7" s="31">
        <f>COUNTIF('Monthly update trip volumes'!C9:N9,"&gt;0")</f>
        <v>3</v>
      </c>
      <c r="AN7" s="35">
        <f t="shared" si="14"/>
        <v>3779</v>
      </c>
      <c r="AO7" s="35" t="str">
        <f t="shared" si="15"/>
        <v/>
      </c>
      <c r="AP7" s="35" t="str">
        <f t="shared" si="16"/>
        <v/>
      </c>
      <c r="AQ7" s="35" t="str">
        <f t="shared" si="17"/>
        <v/>
      </c>
      <c r="AR7" s="11">
        <f t="shared" si="18"/>
        <v>3779</v>
      </c>
      <c r="AS7" s="11">
        <f t="shared" si="19"/>
        <v>743</v>
      </c>
      <c r="AT7" s="24">
        <f t="shared" si="1"/>
        <v>-0.80338713945488227</v>
      </c>
      <c r="AU7" s="46">
        <f t="shared" si="20"/>
        <v>247.66666666666666</v>
      </c>
      <c r="AV7" s="41">
        <f t="shared" si="2"/>
        <v>1.274114721769699E-2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0</v>
      </c>
      <c r="N8" s="95">
        <f t="shared" si="6"/>
        <v>-1</v>
      </c>
      <c r="O8" s="50">
        <f>VLOOKUP($B8,'Monthly update trip volumes'!$A$43:$N$75,7,)</f>
        <v>2849</v>
      </c>
      <c r="P8" s="94">
        <f>VLOOKUP($B8,'Monthly update trip volumes'!$A$5:$N$37,7,)</f>
        <v>0</v>
      </c>
      <c r="Q8" s="95">
        <f t="shared" si="7"/>
        <v>-1</v>
      </c>
      <c r="R8" s="50">
        <f>VLOOKUP($B8,'Monthly update trip volumes'!$A$43:$N$75,8,)</f>
        <v>3152</v>
      </c>
      <c r="S8" s="94">
        <f>VLOOKUP($B8,'Monthly update trip volumes'!$A$5:$N$37,8,)</f>
        <v>0</v>
      </c>
      <c r="T8" s="95">
        <f t="shared" si="8"/>
        <v>-1</v>
      </c>
      <c r="U8" s="50">
        <f>VLOOKUP($B8,'Monthly update trip volumes'!$A$43:$N$75,9,)</f>
        <v>3181</v>
      </c>
      <c r="V8" s="94">
        <f>VLOOKUP($B8,'Monthly update trip volumes'!$A$5:$N$37,9,)</f>
        <v>0</v>
      </c>
      <c r="W8" s="95">
        <f t="shared" si="9"/>
        <v>-1</v>
      </c>
      <c r="X8" s="50">
        <f>VLOOKUP($B8,'Monthly update trip volumes'!$A$43:$N$75,10,)</f>
        <v>3121</v>
      </c>
      <c r="Y8" s="94">
        <f>VLOOKUP($B8,'Monthly update trip volumes'!$A$5:$N$37,10,)</f>
        <v>0</v>
      </c>
      <c r="Z8" s="95">
        <f t="shared" si="10"/>
        <v>-1</v>
      </c>
      <c r="AA8" s="50">
        <f>VLOOKUP($B8,'Monthly update trip volumes'!$A$43:$N$75,11,)</f>
        <v>2928</v>
      </c>
      <c r="AB8" s="94">
        <f>VLOOKUP($B8,'Monthly update trip volumes'!$A$5:$N$37,11,)</f>
        <v>0</v>
      </c>
      <c r="AC8" s="95">
        <f t="shared" si="11"/>
        <v>-1</v>
      </c>
      <c r="AD8" s="50">
        <f>VLOOKUP($B8,'Monthly update trip volumes'!$A$43:$N$75,12,)</f>
        <v>3496</v>
      </c>
      <c r="AE8" s="94">
        <f>VLOOKUP($B8,'Monthly update trip volumes'!$A$5:$N$37,12,)</f>
        <v>0</v>
      </c>
      <c r="AF8" s="95">
        <f t="shared" si="12"/>
        <v>-1</v>
      </c>
      <c r="AG8" s="50">
        <f>VLOOKUP($B8,'Monthly update trip volumes'!$A$43:$N$75,13,)</f>
        <v>3371</v>
      </c>
      <c r="AH8" s="94">
        <f>VLOOKUP($B8,'Monthly update trip volumes'!$A$5:$N$37,13,)</f>
        <v>0</v>
      </c>
      <c r="AI8" s="95">
        <f t="shared" si="13"/>
        <v>-1</v>
      </c>
      <c r="AJ8" s="50">
        <f>VLOOKUP($B8,'Monthly update trip volumes'!$A$43:$N$75,14,)</f>
        <v>2211</v>
      </c>
      <c r="AK8" s="94">
        <f>VLOOKUP($B8,'Monthly update trip volumes'!$A$5:$N$37,14,)</f>
        <v>0</v>
      </c>
      <c r="AL8" s="95">
        <f t="shared" si="0"/>
        <v>-1</v>
      </c>
      <c r="AM8" s="31">
        <f>COUNTIF('Monthly update trip volumes'!C10:N10,"&gt;0")</f>
        <v>3</v>
      </c>
      <c r="AN8" s="35">
        <f t="shared" si="14"/>
        <v>10520</v>
      </c>
      <c r="AO8" s="35" t="str">
        <f t="shared" si="15"/>
        <v/>
      </c>
      <c r="AP8" s="35" t="str">
        <f t="shared" si="16"/>
        <v/>
      </c>
      <c r="AQ8" s="35" t="str">
        <f t="shared" si="17"/>
        <v/>
      </c>
      <c r="AR8" s="11">
        <f t="shared" si="18"/>
        <v>10520</v>
      </c>
      <c r="AS8" s="11">
        <f t="shared" si="19"/>
        <v>3436</v>
      </c>
      <c r="AT8" s="24">
        <f t="shared" si="1"/>
        <v>-0.67338403041825101</v>
      </c>
      <c r="AU8" s="46">
        <f t="shared" si="20"/>
        <v>1145.3333333333333</v>
      </c>
      <c r="AV8" s="41">
        <f t="shared" si="2"/>
        <v>5.892137528937666E-2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0</v>
      </c>
      <c r="N9" s="95">
        <f t="shared" si="6"/>
        <v>-1</v>
      </c>
      <c r="O9" s="50">
        <f>VLOOKUP($B9,'Monthly update trip volumes'!$A$43:$N$75,7,)</f>
        <v>66</v>
      </c>
      <c r="P9" s="94">
        <f>VLOOKUP($B9,'Monthly update trip volumes'!$A$5:$N$37,7,)</f>
        <v>0</v>
      </c>
      <c r="Q9" s="95">
        <f t="shared" si="7"/>
        <v>-1</v>
      </c>
      <c r="R9" s="50">
        <f>VLOOKUP($B9,'Monthly update trip volumes'!$A$43:$N$75,8,)</f>
        <v>83</v>
      </c>
      <c r="S9" s="94">
        <f>VLOOKUP($B9,'Monthly update trip volumes'!$A$5:$N$37,8,)</f>
        <v>0</v>
      </c>
      <c r="T9" s="95">
        <f t="shared" si="8"/>
        <v>-1</v>
      </c>
      <c r="U9" s="50">
        <f>VLOOKUP($B9,'Monthly update trip volumes'!$A$43:$N$75,9,)</f>
        <v>60</v>
      </c>
      <c r="V9" s="94">
        <f>VLOOKUP($B9,'Monthly update trip volumes'!$A$5:$N$37,9,)</f>
        <v>0</v>
      </c>
      <c r="W9" s="95">
        <f t="shared" si="9"/>
        <v>-1</v>
      </c>
      <c r="X9" s="50">
        <f>VLOOKUP($B9,'Monthly update trip volumes'!$A$43:$N$75,10,)</f>
        <v>71</v>
      </c>
      <c r="Y9" s="94">
        <f>VLOOKUP($B9,'Monthly update trip volumes'!$A$5:$N$37,10,)</f>
        <v>0</v>
      </c>
      <c r="Z9" s="95">
        <f t="shared" si="10"/>
        <v>-1</v>
      </c>
      <c r="AA9" s="50">
        <f>VLOOKUP($B9,'Monthly update trip volumes'!$A$43:$N$75,11,)</f>
        <v>74</v>
      </c>
      <c r="AB9" s="94">
        <f>VLOOKUP($B9,'Monthly update trip volumes'!$A$5:$N$37,11,)</f>
        <v>0</v>
      </c>
      <c r="AC9" s="95">
        <f t="shared" si="11"/>
        <v>-1</v>
      </c>
      <c r="AD9" s="50">
        <f>VLOOKUP($B9,'Monthly update trip volumes'!$A$43:$N$75,12,)</f>
        <v>87</v>
      </c>
      <c r="AE9" s="94">
        <f>VLOOKUP($B9,'Monthly update trip volumes'!$A$5:$N$37,12,)</f>
        <v>0</v>
      </c>
      <c r="AF9" s="95">
        <f t="shared" si="12"/>
        <v>-1</v>
      </c>
      <c r="AG9" s="50">
        <f>VLOOKUP($B9,'Monthly update trip volumes'!$A$43:$N$75,13,)</f>
        <v>67</v>
      </c>
      <c r="AH9" s="94">
        <f>VLOOKUP($B9,'Monthly update trip volumes'!$A$5:$N$37,13,)</f>
        <v>0</v>
      </c>
      <c r="AI9" s="95">
        <f t="shared" si="13"/>
        <v>-1</v>
      </c>
      <c r="AJ9" s="50">
        <f>VLOOKUP($B9,'Monthly update trip volumes'!$A$43:$N$75,14,)</f>
        <v>66</v>
      </c>
      <c r="AK9" s="94">
        <f>VLOOKUP($B9,'Monthly update trip volumes'!$A$5:$N$37,14,)</f>
        <v>0</v>
      </c>
      <c r="AL9" s="95">
        <f t="shared" si="0"/>
        <v>-1</v>
      </c>
      <c r="AM9" s="31">
        <f>COUNTIF('Monthly update trip volumes'!C11:N11,"&gt;0")</f>
        <v>3</v>
      </c>
      <c r="AN9" s="35">
        <f t="shared" si="14"/>
        <v>200</v>
      </c>
      <c r="AO9" s="35" t="str">
        <f t="shared" si="15"/>
        <v/>
      </c>
      <c r="AP9" s="35" t="str">
        <f t="shared" si="16"/>
        <v/>
      </c>
      <c r="AQ9" s="35" t="str">
        <f t="shared" si="17"/>
        <v/>
      </c>
      <c r="AR9" s="11">
        <f t="shared" si="18"/>
        <v>200</v>
      </c>
      <c r="AS9" s="11">
        <f t="shared" si="19"/>
        <v>55</v>
      </c>
      <c r="AT9" s="24">
        <f t="shared" si="1"/>
        <v>-0.72499999999999998</v>
      </c>
      <c r="AU9" s="46">
        <f t="shared" si="20"/>
        <v>18.333333333333332</v>
      </c>
      <c r="AV9" s="41">
        <f t="shared" si="2"/>
        <v>9.4315356254822942E-4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0</v>
      </c>
      <c r="N10" s="95">
        <f t="shared" si="6"/>
        <v>-1</v>
      </c>
      <c r="O10" s="50">
        <f>VLOOKUP($B10,'Monthly update trip volumes'!$A$43:$N$75,7,)</f>
        <v>1902</v>
      </c>
      <c r="P10" s="94">
        <f>VLOOKUP($B10,'Monthly update trip volumes'!$A$5:$N$37,7,)</f>
        <v>0</v>
      </c>
      <c r="Q10" s="95">
        <f t="shared" si="7"/>
        <v>-1</v>
      </c>
      <c r="R10" s="50">
        <f>VLOOKUP($B10,'Monthly update trip volumes'!$A$43:$N$75,8,)</f>
        <v>1937</v>
      </c>
      <c r="S10" s="94">
        <f>VLOOKUP($B10,'Monthly update trip volumes'!$A$5:$N$37,8,)</f>
        <v>0</v>
      </c>
      <c r="T10" s="95">
        <f t="shared" si="8"/>
        <v>-1</v>
      </c>
      <c r="U10" s="50">
        <f>VLOOKUP($B10,'Monthly update trip volumes'!$A$43:$N$75,9,)</f>
        <v>1876</v>
      </c>
      <c r="V10" s="94">
        <f>VLOOKUP($B10,'Monthly update trip volumes'!$A$5:$N$37,9,)</f>
        <v>0</v>
      </c>
      <c r="W10" s="95">
        <f t="shared" si="9"/>
        <v>-1</v>
      </c>
      <c r="X10" s="50">
        <f>VLOOKUP($B10,'Monthly update trip volumes'!$A$43:$N$75,10,)</f>
        <v>1780</v>
      </c>
      <c r="Y10" s="94">
        <f>VLOOKUP($B10,'Monthly update trip volumes'!$A$5:$N$37,10,)</f>
        <v>0</v>
      </c>
      <c r="Z10" s="95">
        <f t="shared" si="10"/>
        <v>-1</v>
      </c>
      <c r="AA10" s="50">
        <f>VLOOKUP($B10,'Monthly update trip volumes'!$A$43:$N$75,11,)</f>
        <v>1582</v>
      </c>
      <c r="AB10" s="94">
        <f>VLOOKUP($B10,'Monthly update trip volumes'!$A$5:$N$37,11,)</f>
        <v>0</v>
      </c>
      <c r="AC10" s="95">
        <f t="shared" si="11"/>
        <v>-1</v>
      </c>
      <c r="AD10" s="50">
        <f>VLOOKUP($B10,'Monthly update trip volumes'!$A$43:$N$75,12,)</f>
        <v>1674</v>
      </c>
      <c r="AE10" s="94">
        <f>VLOOKUP($B10,'Monthly update trip volumes'!$A$5:$N$37,12,)</f>
        <v>0</v>
      </c>
      <c r="AF10" s="95">
        <f t="shared" si="12"/>
        <v>-1</v>
      </c>
      <c r="AG10" s="50">
        <f>VLOOKUP($B10,'Monthly update trip volumes'!$A$43:$N$75,13,)</f>
        <v>1613</v>
      </c>
      <c r="AH10" s="94">
        <f>VLOOKUP($B10,'Monthly update trip volumes'!$A$5:$N$37,13,)</f>
        <v>0</v>
      </c>
      <c r="AI10" s="95">
        <f t="shared" si="13"/>
        <v>-1</v>
      </c>
      <c r="AJ10" s="50">
        <f>VLOOKUP($B10,'Monthly update trip volumes'!$A$43:$N$75,14,)</f>
        <v>1195</v>
      </c>
      <c r="AK10" s="94">
        <f>VLOOKUP($B10,'Monthly update trip volumes'!$A$5:$N$37,14,)</f>
        <v>0</v>
      </c>
      <c r="AL10" s="95">
        <f t="shared" si="0"/>
        <v>-1</v>
      </c>
      <c r="AM10" s="31">
        <f>COUNTIF('Monthly update trip volumes'!C12:N12,"&gt;0")</f>
        <v>3</v>
      </c>
      <c r="AN10" s="35">
        <f t="shared" si="14"/>
        <v>6118</v>
      </c>
      <c r="AO10" s="35" t="str">
        <f t="shared" si="15"/>
        <v/>
      </c>
      <c r="AP10" s="35" t="str">
        <f t="shared" si="16"/>
        <v/>
      </c>
      <c r="AQ10" s="35" t="str">
        <f t="shared" si="17"/>
        <v/>
      </c>
      <c r="AR10" s="11">
        <f t="shared" si="18"/>
        <v>6118</v>
      </c>
      <c r="AS10" s="11">
        <f t="shared" si="19"/>
        <v>1271</v>
      </c>
      <c r="AT10" s="24">
        <f t="shared" si="1"/>
        <v>-0.7922523700555737</v>
      </c>
      <c r="AU10" s="46">
        <f t="shared" si="20"/>
        <v>423.66666666666669</v>
      </c>
      <c r="AV10" s="41">
        <f t="shared" si="2"/>
        <v>2.1795421418159992E-2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0</v>
      </c>
      <c r="N11" s="95">
        <f t="shared" si="6"/>
        <v>-1</v>
      </c>
      <c r="O11" s="50">
        <f>VLOOKUP($B11,'Monthly update trip volumes'!$A$43:$N$75,7,)</f>
        <v>2452</v>
      </c>
      <c r="P11" s="94">
        <f>VLOOKUP($B11,'Monthly update trip volumes'!$A$5:$N$37,7,)</f>
        <v>0</v>
      </c>
      <c r="Q11" s="95">
        <f t="shared" si="7"/>
        <v>-1</v>
      </c>
      <c r="R11" s="50">
        <f>VLOOKUP($B11,'Monthly update trip volumes'!$A$43:$N$75,8,)</f>
        <v>2504</v>
      </c>
      <c r="S11" s="94">
        <f>VLOOKUP($B11,'Monthly update trip volumes'!$A$5:$N$37,8,)</f>
        <v>0</v>
      </c>
      <c r="T11" s="95">
        <f t="shared" si="8"/>
        <v>-1</v>
      </c>
      <c r="U11" s="50">
        <f>VLOOKUP($B11,'Monthly update trip volumes'!$A$43:$N$75,9,)</f>
        <v>2492</v>
      </c>
      <c r="V11" s="94">
        <f>VLOOKUP($B11,'Monthly update trip volumes'!$A$5:$N$37,9,)</f>
        <v>0</v>
      </c>
      <c r="W11" s="95">
        <f t="shared" si="9"/>
        <v>-1</v>
      </c>
      <c r="X11" s="50">
        <f>VLOOKUP($B11,'Monthly update trip volumes'!$A$43:$N$75,10,)</f>
        <v>2132</v>
      </c>
      <c r="Y11" s="94">
        <f>VLOOKUP($B11,'Monthly update trip volumes'!$A$5:$N$37,10,)</f>
        <v>0</v>
      </c>
      <c r="Z11" s="95">
        <f t="shared" si="10"/>
        <v>-1</v>
      </c>
      <c r="AA11" s="50">
        <f>VLOOKUP($B11,'Monthly update trip volumes'!$A$43:$N$75,11,)</f>
        <v>2121</v>
      </c>
      <c r="AB11" s="94">
        <f>VLOOKUP($B11,'Monthly update trip volumes'!$A$5:$N$37,11,)</f>
        <v>0</v>
      </c>
      <c r="AC11" s="95">
        <f t="shared" si="11"/>
        <v>-1</v>
      </c>
      <c r="AD11" s="50">
        <f>VLOOKUP($B11,'Monthly update trip volumes'!$A$43:$N$75,12,)</f>
        <v>2147</v>
      </c>
      <c r="AE11" s="94">
        <f>VLOOKUP($B11,'Monthly update trip volumes'!$A$5:$N$37,12,)</f>
        <v>0</v>
      </c>
      <c r="AF11" s="95">
        <f t="shared" si="12"/>
        <v>-1</v>
      </c>
      <c r="AG11" s="50">
        <f>VLOOKUP($B11,'Monthly update trip volumes'!$A$43:$N$75,13,)</f>
        <v>2104</v>
      </c>
      <c r="AH11" s="94">
        <f>VLOOKUP($B11,'Monthly update trip volumes'!$A$5:$N$37,13,)</f>
        <v>0</v>
      </c>
      <c r="AI11" s="95">
        <f t="shared" si="13"/>
        <v>-1</v>
      </c>
      <c r="AJ11" s="50">
        <f>VLOOKUP($B11,'Monthly update trip volumes'!$A$43:$N$75,14,)</f>
        <v>1426</v>
      </c>
      <c r="AK11" s="94">
        <f>VLOOKUP($B11,'Monthly update trip volumes'!$A$5:$N$37,14,)</f>
        <v>0</v>
      </c>
      <c r="AL11" s="95">
        <f t="shared" si="0"/>
        <v>-1</v>
      </c>
      <c r="AM11" s="31">
        <f>COUNTIF('Monthly update trip volumes'!C13:N13,"&gt;0")</f>
        <v>3</v>
      </c>
      <c r="AN11" s="35">
        <f t="shared" si="14"/>
        <v>7449</v>
      </c>
      <c r="AO11" s="35" t="str">
        <f t="shared" si="15"/>
        <v/>
      </c>
      <c r="AP11" s="35" t="str">
        <f t="shared" si="16"/>
        <v/>
      </c>
      <c r="AQ11" s="35" t="str">
        <f t="shared" si="17"/>
        <v/>
      </c>
      <c r="AR11" s="11">
        <f t="shared" si="18"/>
        <v>7449</v>
      </c>
      <c r="AS11" s="11">
        <f t="shared" si="19"/>
        <v>1644</v>
      </c>
      <c r="AT11" s="24">
        <f t="shared" si="1"/>
        <v>-0.779299234796617</v>
      </c>
      <c r="AU11" s="46">
        <f t="shared" si="20"/>
        <v>548</v>
      </c>
      <c r="AV11" s="41">
        <f t="shared" si="2"/>
        <v>2.8191717396896167E-2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0</v>
      </c>
      <c r="N12" s="95">
        <f t="shared" si="6"/>
        <v>-1</v>
      </c>
      <c r="O12" s="50">
        <f>VLOOKUP($B12,'Monthly update trip volumes'!$A$43:$N$75,7,)</f>
        <v>1005</v>
      </c>
      <c r="P12" s="94">
        <f>VLOOKUP($B12,'Monthly update trip volumes'!$A$5:$N$37,7,)</f>
        <v>0</v>
      </c>
      <c r="Q12" s="95">
        <f t="shared" si="7"/>
        <v>-1</v>
      </c>
      <c r="R12" s="50">
        <f>VLOOKUP($B12,'Monthly update trip volumes'!$A$43:$N$75,8,)</f>
        <v>1080</v>
      </c>
      <c r="S12" s="94">
        <f>VLOOKUP($B12,'Monthly update trip volumes'!$A$5:$N$37,8,)</f>
        <v>0</v>
      </c>
      <c r="T12" s="95">
        <f t="shared" si="8"/>
        <v>-1</v>
      </c>
      <c r="U12" s="50">
        <f>VLOOKUP($B12,'Monthly update trip volumes'!$A$43:$N$75,9,)</f>
        <v>1114</v>
      </c>
      <c r="V12" s="94">
        <f>VLOOKUP($B12,'Monthly update trip volumes'!$A$5:$N$37,9,)</f>
        <v>0</v>
      </c>
      <c r="W12" s="95">
        <f t="shared" si="9"/>
        <v>-1</v>
      </c>
      <c r="X12" s="50">
        <f>VLOOKUP($B12,'Monthly update trip volumes'!$A$43:$N$75,10,)</f>
        <v>1195</v>
      </c>
      <c r="Y12" s="94">
        <f>VLOOKUP($B12,'Monthly update trip volumes'!$A$5:$N$37,10,)</f>
        <v>0</v>
      </c>
      <c r="Z12" s="95">
        <f t="shared" si="10"/>
        <v>-1</v>
      </c>
      <c r="AA12" s="50">
        <f>VLOOKUP($B12,'Monthly update trip volumes'!$A$43:$N$75,11,)</f>
        <v>1076</v>
      </c>
      <c r="AB12" s="94">
        <f>VLOOKUP($B12,'Monthly update trip volumes'!$A$5:$N$37,11,)</f>
        <v>0</v>
      </c>
      <c r="AC12" s="95">
        <f t="shared" si="11"/>
        <v>-1</v>
      </c>
      <c r="AD12" s="50">
        <f>VLOOKUP($B12,'Monthly update trip volumes'!$A$43:$N$75,12,)</f>
        <v>1197</v>
      </c>
      <c r="AE12" s="94">
        <f>VLOOKUP($B12,'Monthly update trip volumes'!$A$5:$N$37,12,)</f>
        <v>0</v>
      </c>
      <c r="AF12" s="95">
        <f t="shared" si="12"/>
        <v>-1</v>
      </c>
      <c r="AG12" s="50">
        <f>VLOOKUP($B12,'Monthly update trip volumes'!$A$43:$N$75,13,)</f>
        <v>1166</v>
      </c>
      <c r="AH12" s="94">
        <f>VLOOKUP($B12,'Monthly update trip volumes'!$A$5:$N$37,13,)</f>
        <v>0</v>
      </c>
      <c r="AI12" s="95">
        <f t="shared" si="13"/>
        <v>-1</v>
      </c>
      <c r="AJ12" s="50">
        <f>VLOOKUP($B12,'Monthly update trip volumes'!$A$43:$N$75,14,)</f>
        <v>736</v>
      </c>
      <c r="AK12" s="94">
        <f>VLOOKUP($B12,'Monthly update trip volumes'!$A$5:$N$37,14,)</f>
        <v>0</v>
      </c>
      <c r="AL12" s="95">
        <f t="shared" si="0"/>
        <v>-1</v>
      </c>
      <c r="AM12" s="31">
        <f>COUNTIF('Monthly update trip volumes'!C14:N14,"&gt;0")</f>
        <v>3</v>
      </c>
      <c r="AN12" s="35">
        <f t="shared" si="14"/>
        <v>3042</v>
      </c>
      <c r="AO12" s="35" t="str">
        <f t="shared" si="15"/>
        <v/>
      </c>
      <c r="AP12" s="35" t="str">
        <f t="shared" si="16"/>
        <v/>
      </c>
      <c r="AQ12" s="35" t="str">
        <f t="shared" si="17"/>
        <v/>
      </c>
      <c r="AR12" s="11">
        <f t="shared" si="18"/>
        <v>3042</v>
      </c>
      <c r="AS12" s="11">
        <f t="shared" si="19"/>
        <v>718</v>
      </c>
      <c r="AT12" s="24">
        <f t="shared" si="1"/>
        <v>-0.76397107166337941</v>
      </c>
      <c r="AU12" s="46">
        <f t="shared" si="20"/>
        <v>239.33333333333334</v>
      </c>
      <c r="AV12" s="41">
        <f t="shared" si="2"/>
        <v>1.2312441052902341E-2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0</v>
      </c>
      <c r="N13" s="95">
        <f t="shared" si="6"/>
        <v>-1</v>
      </c>
      <c r="O13" s="50">
        <f>VLOOKUP($B13,'Monthly update trip volumes'!$A$43:$N$75,7,)</f>
        <v>3811</v>
      </c>
      <c r="P13" s="94">
        <f>VLOOKUP($B13,'Monthly update trip volumes'!$A$5:$N$37,7,)</f>
        <v>0</v>
      </c>
      <c r="Q13" s="95">
        <f t="shared" si="7"/>
        <v>-1</v>
      </c>
      <c r="R13" s="50">
        <f>VLOOKUP($B13,'Monthly update trip volumes'!$A$43:$N$75,8,)</f>
        <v>3802</v>
      </c>
      <c r="S13" s="94">
        <f>VLOOKUP($B13,'Monthly update trip volumes'!$A$5:$N$37,8,)</f>
        <v>0</v>
      </c>
      <c r="T13" s="95">
        <f t="shared" si="8"/>
        <v>-1</v>
      </c>
      <c r="U13" s="50">
        <f>VLOOKUP($B13,'Monthly update trip volumes'!$A$43:$N$75,9,)</f>
        <v>4029</v>
      </c>
      <c r="V13" s="94">
        <f>VLOOKUP($B13,'Monthly update trip volumes'!$A$5:$N$37,9,)</f>
        <v>0</v>
      </c>
      <c r="W13" s="95">
        <f t="shared" si="9"/>
        <v>-1</v>
      </c>
      <c r="X13" s="50">
        <f>VLOOKUP($B13,'Monthly update trip volumes'!$A$43:$N$75,10,)</f>
        <v>3622</v>
      </c>
      <c r="Y13" s="94">
        <f>VLOOKUP($B13,'Monthly update trip volumes'!$A$5:$N$37,10,)</f>
        <v>0</v>
      </c>
      <c r="Z13" s="95">
        <f t="shared" si="10"/>
        <v>-1</v>
      </c>
      <c r="AA13" s="50">
        <f>VLOOKUP($B13,'Monthly update trip volumes'!$A$43:$N$75,11,)</f>
        <v>3189</v>
      </c>
      <c r="AB13" s="94">
        <f>VLOOKUP($B13,'Monthly update trip volumes'!$A$5:$N$37,11,)</f>
        <v>0</v>
      </c>
      <c r="AC13" s="95">
        <f t="shared" si="11"/>
        <v>-1</v>
      </c>
      <c r="AD13" s="50">
        <f>VLOOKUP($B13,'Monthly update trip volumes'!$A$43:$N$75,12,)</f>
        <v>3144</v>
      </c>
      <c r="AE13" s="94">
        <f>VLOOKUP($B13,'Monthly update trip volumes'!$A$5:$N$37,12,)</f>
        <v>0</v>
      </c>
      <c r="AF13" s="95">
        <f t="shared" si="12"/>
        <v>-1</v>
      </c>
      <c r="AG13" s="50">
        <f>VLOOKUP($B13,'Monthly update trip volumes'!$A$43:$N$75,13,)</f>
        <v>3084</v>
      </c>
      <c r="AH13" s="94">
        <f>VLOOKUP($B13,'Monthly update trip volumes'!$A$5:$N$37,13,)</f>
        <v>0</v>
      </c>
      <c r="AI13" s="95">
        <f t="shared" si="13"/>
        <v>-1</v>
      </c>
      <c r="AJ13" s="50">
        <f>VLOOKUP($B13,'Monthly update trip volumes'!$A$43:$N$75,14,)</f>
        <v>2119</v>
      </c>
      <c r="AK13" s="94">
        <f>VLOOKUP($B13,'Monthly update trip volumes'!$A$5:$N$37,14,)</f>
        <v>0</v>
      </c>
      <c r="AL13" s="95">
        <f t="shared" si="0"/>
        <v>-1</v>
      </c>
      <c r="AM13" s="31">
        <f>COUNTIF('Monthly update trip volumes'!C15:N15,"&gt;0")</f>
        <v>3</v>
      </c>
      <c r="AN13" s="35">
        <f t="shared" si="14"/>
        <v>12111</v>
      </c>
      <c r="AO13" s="35" t="str">
        <f t="shared" si="15"/>
        <v/>
      </c>
      <c r="AP13" s="35" t="str">
        <f t="shared" si="16"/>
        <v/>
      </c>
      <c r="AQ13" s="35" t="str">
        <f t="shared" si="17"/>
        <v/>
      </c>
      <c r="AR13" s="11">
        <f t="shared" si="18"/>
        <v>12111</v>
      </c>
      <c r="AS13" s="11">
        <f t="shared" si="19"/>
        <v>2307</v>
      </c>
      <c r="AT13" s="24">
        <f t="shared" si="1"/>
        <v>-0.80951201387168692</v>
      </c>
      <c r="AU13" s="46">
        <f t="shared" si="20"/>
        <v>769</v>
      </c>
      <c r="AV13" s="41">
        <f t="shared" si="2"/>
        <v>3.9561004887250277E-2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0</v>
      </c>
      <c r="N14" s="95">
        <f t="shared" si="6"/>
        <v>-1</v>
      </c>
      <c r="O14" s="50">
        <f>VLOOKUP($B14,'Monthly update trip volumes'!$A$43:$N$75,7,)</f>
        <v>3418</v>
      </c>
      <c r="P14" s="94">
        <f>VLOOKUP($B14,'Monthly update trip volumes'!$A$5:$N$37,7,)</f>
        <v>0</v>
      </c>
      <c r="Q14" s="95">
        <f t="shared" si="7"/>
        <v>-1</v>
      </c>
      <c r="R14" s="50">
        <f>VLOOKUP($B14,'Monthly update trip volumes'!$A$43:$N$75,8,)</f>
        <v>3455</v>
      </c>
      <c r="S14" s="94">
        <f>VLOOKUP($B14,'Monthly update trip volumes'!$A$5:$N$37,8,)</f>
        <v>0</v>
      </c>
      <c r="T14" s="95">
        <f t="shared" si="8"/>
        <v>-1</v>
      </c>
      <c r="U14" s="50">
        <f>VLOOKUP($B14,'Monthly update trip volumes'!$A$43:$N$75,9,)</f>
        <v>3367</v>
      </c>
      <c r="V14" s="94">
        <f>VLOOKUP($B14,'Monthly update trip volumes'!$A$5:$N$37,9,)</f>
        <v>0</v>
      </c>
      <c r="W14" s="95">
        <f t="shared" si="9"/>
        <v>-1</v>
      </c>
      <c r="X14" s="50">
        <f>VLOOKUP($B14,'Monthly update trip volumes'!$A$43:$N$75,10,)</f>
        <v>3505</v>
      </c>
      <c r="Y14" s="94">
        <f>VLOOKUP($B14,'Monthly update trip volumes'!$A$5:$N$37,10,)</f>
        <v>0</v>
      </c>
      <c r="Z14" s="95">
        <f t="shared" si="10"/>
        <v>-1</v>
      </c>
      <c r="AA14" s="50">
        <f>VLOOKUP($B14,'Monthly update trip volumes'!$A$43:$N$75,11,)</f>
        <v>3278</v>
      </c>
      <c r="AB14" s="94">
        <f>VLOOKUP($B14,'Monthly update trip volumes'!$A$5:$N$37,11,)</f>
        <v>0</v>
      </c>
      <c r="AC14" s="95">
        <f t="shared" si="11"/>
        <v>-1</v>
      </c>
      <c r="AD14" s="50">
        <f>VLOOKUP($B14,'Monthly update trip volumes'!$A$43:$N$75,12,)</f>
        <v>3354</v>
      </c>
      <c r="AE14" s="94">
        <f>VLOOKUP($B14,'Monthly update trip volumes'!$A$5:$N$37,12,)</f>
        <v>0</v>
      </c>
      <c r="AF14" s="95">
        <f t="shared" si="12"/>
        <v>-1</v>
      </c>
      <c r="AG14" s="50">
        <f>VLOOKUP($B14,'Monthly update trip volumes'!$A$43:$N$75,13,)</f>
        <v>3343</v>
      </c>
      <c r="AH14" s="94">
        <f>VLOOKUP($B14,'Monthly update trip volumes'!$A$5:$N$37,13,)</f>
        <v>0</v>
      </c>
      <c r="AI14" s="95">
        <f t="shared" si="13"/>
        <v>-1</v>
      </c>
      <c r="AJ14" s="50">
        <f>VLOOKUP($B14,'Monthly update trip volumes'!$A$43:$N$75,14,)</f>
        <v>2380</v>
      </c>
      <c r="AK14" s="94">
        <f>VLOOKUP($B14,'Monthly update trip volumes'!$A$5:$N$37,14,)</f>
        <v>0</v>
      </c>
      <c r="AL14" s="95">
        <f t="shared" si="0"/>
        <v>-1</v>
      </c>
      <c r="AM14" s="31">
        <f>COUNTIF('Monthly update trip volumes'!C16:N16,"&gt;0")</f>
        <v>3</v>
      </c>
      <c r="AN14" s="35">
        <f t="shared" si="14"/>
        <v>11117</v>
      </c>
      <c r="AO14" s="35" t="str">
        <f t="shared" si="15"/>
        <v/>
      </c>
      <c r="AP14" s="35" t="str">
        <f t="shared" si="16"/>
        <v/>
      </c>
      <c r="AQ14" s="35" t="str">
        <f t="shared" si="17"/>
        <v/>
      </c>
      <c r="AR14" s="11">
        <f t="shared" si="18"/>
        <v>11117</v>
      </c>
      <c r="AS14" s="11">
        <f t="shared" si="19"/>
        <v>4083</v>
      </c>
      <c r="AT14" s="24">
        <f t="shared" si="1"/>
        <v>-0.63272465593235583</v>
      </c>
      <c r="AU14" s="46">
        <f t="shared" si="20"/>
        <v>1361</v>
      </c>
      <c r="AV14" s="41">
        <f t="shared" si="2"/>
        <v>7.0016290834262196E-2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0</v>
      </c>
      <c r="N15" s="95">
        <f t="shared" si="6"/>
        <v>-1</v>
      </c>
      <c r="O15" s="50">
        <f>VLOOKUP($B15,'Monthly update trip volumes'!$A$43:$N$75,7,)</f>
        <v>1843</v>
      </c>
      <c r="P15" s="94">
        <f>VLOOKUP($B15,'Monthly update trip volumes'!$A$5:$N$37,7,)</f>
        <v>0</v>
      </c>
      <c r="Q15" s="95">
        <f t="shared" si="7"/>
        <v>-1</v>
      </c>
      <c r="R15" s="50">
        <f>VLOOKUP($B15,'Monthly update trip volumes'!$A$43:$N$75,8,)</f>
        <v>1983</v>
      </c>
      <c r="S15" s="94">
        <f>VLOOKUP($B15,'Monthly update trip volumes'!$A$5:$N$37,8,)</f>
        <v>0</v>
      </c>
      <c r="T15" s="95">
        <f t="shared" si="8"/>
        <v>-1</v>
      </c>
      <c r="U15" s="50">
        <f>VLOOKUP($B15,'Monthly update trip volumes'!$A$43:$N$75,9,)</f>
        <v>2037</v>
      </c>
      <c r="V15" s="94">
        <f>VLOOKUP($B15,'Monthly update trip volumes'!$A$5:$N$37,9,)</f>
        <v>0</v>
      </c>
      <c r="W15" s="95">
        <f t="shared" si="9"/>
        <v>-1</v>
      </c>
      <c r="X15" s="50">
        <f>VLOOKUP($B15,'Monthly update trip volumes'!$A$43:$N$75,10,)</f>
        <v>1974</v>
      </c>
      <c r="Y15" s="94">
        <f>VLOOKUP($B15,'Monthly update trip volumes'!$A$5:$N$37,10,)</f>
        <v>0</v>
      </c>
      <c r="Z15" s="95">
        <f t="shared" si="10"/>
        <v>-1</v>
      </c>
      <c r="AA15" s="50">
        <f>VLOOKUP($B15,'Monthly update trip volumes'!$A$43:$N$75,11,)</f>
        <v>1809</v>
      </c>
      <c r="AB15" s="94">
        <f>VLOOKUP($B15,'Monthly update trip volumes'!$A$5:$N$37,11,)</f>
        <v>0</v>
      </c>
      <c r="AC15" s="95">
        <f t="shared" si="11"/>
        <v>-1</v>
      </c>
      <c r="AD15" s="50">
        <f>VLOOKUP($B15,'Monthly update trip volumes'!$A$43:$N$75,12,)</f>
        <v>2031</v>
      </c>
      <c r="AE15" s="94">
        <f>VLOOKUP($B15,'Monthly update trip volumes'!$A$5:$N$37,12,)</f>
        <v>0</v>
      </c>
      <c r="AF15" s="95">
        <f t="shared" si="12"/>
        <v>-1</v>
      </c>
      <c r="AG15" s="50">
        <f>VLOOKUP($B15,'Monthly update trip volumes'!$A$43:$N$75,13,)</f>
        <v>1901</v>
      </c>
      <c r="AH15" s="94">
        <f>VLOOKUP($B15,'Monthly update trip volumes'!$A$5:$N$37,13,)</f>
        <v>0</v>
      </c>
      <c r="AI15" s="95">
        <f t="shared" si="13"/>
        <v>-1</v>
      </c>
      <c r="AJ15" s="50">
        <f>VLOOKUP($B15,'Monthly update trip volumes'!$A$43:$N$75,14,)</f>
        <v>1439</v>
      </c>
      <c r="AK15" s="94">
        <f>VLOOKUP($B15,'Monthly update trip volumes'!$A$5:$N$37,14,)</f>
        <v>0</v>
      </c>
      <c r="AL15" s="95">
        <f t="shared" si="0"/>
        <v>-1</v>
      </c>
      <c r="AM15" s="31">
        <f>COUNTIF('Monthly update trip volumes'!C17:N17,"&gt;0")</f>
        <v>3</v>
      </c>
      <c r="AN15" s="35">
        <f t="shared" si="14"/>
        <v>6533</v>
      </c>
      <c r="AO15" s="35" t="str">
        <f t="shared" si="15"/>
        <v/>
      </c>
      <c r="AP15" s="35" t="str">
        <f t="shared" si="16"/>
        <v/>
      </c>
      <c r="AQ15" s="35" t="str">
        <f t="shared" si="17"/>
        <v/>
      </c>
      <c r="AR15" s="11">
        <f t="shared" si="18"/>
        <v>6533</v>
      </c>
      <c r="AS15" s="11">
        <f t="shared" si="19"/>
        <v>1938</v>
      </c>
      <c r="AT15" s="24">
        <f t="shared" si="1"/>
        <v>-0.70335221184754326</v>
      </c>
      <c r="AU15" s="46">
        <f t="shared" si="20"/>
        <v>646</v>
      </c>
      <c r="AV15" s="41">
        <f t="shared" si="2"/>
        <v>3.3233301894881245E-2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0</v>
      </c>
      <c r="N16" s="95">
        <f t="shared" si="6"/>
        <v>-1</v>
      </c>
      <c r="O16" s="50">
        <f>VLOOKUP($B16,'Monthly update trip volumes'!$A$43:$N$75,7,)</f>
        <v>3693</v>
      </c>
      <c r="P16" s="94">
        <f>VLOOKUP($B16,'Monthly update trip volumes'!$A$5:$N$37,7,)</f>
        <v>0</v>
      </c>
      <c r="Q16" s="95">
        <f t="shared" si="7"/>
        <v>-1</v>
      </c>
      <c r="R16" s="50">
        <f>VLOOKUP($B16,'Monthly update trip volumes'!$A$43:$N$75,8,)</f>
        <v>3624</v>
      </c>
      <c r="S16" s="94">
        <f>VLOOKUP($B16,'Monthly update trip volumes'!$A$5:$N$37,8,)</f>
        <v>0</v>
      </c>
      <c r="T16" s="95">
        <f t="shared" si="8"/>
        <v>-1</v>
      </c>
      <c r="U16" s="50">
        <f>VLOOKUP($B16,'Monthly update trip volumes'!$A$43:$N$75,9,)</f>
        <v>3829</v>
      </c>
      <c r="V16" s="94">
        <f>VLOOKUP($B16,'Monthly update trip volumes'!$A$5:$N$37,9,)</f>
        <v>0</v>
      </c>
      <c r="W16" s="95">
        <f t="shared" si="9"/>
        <v>-1</v>
      </c>
      <c r="X16" s="50">
        <f>VLOOKUP($B16,'Monthly update trip volumes'!$A$43:$N$75,10,)</f>
        <v>3536</v>
      </c>
      <c r="Y16" s="94">
        <f>VLOOKUP($B16,'Monthly update trip volumes'!$A$5:$N$37,10,)</f>
        <v>0</v>
      </c>
      <c r="Z16" s="95">
        <f t="shared" si="10"/>
        <v>-1</v>
      </c>
      <c r="AA16" s="50">
        <f>VLOOKUP($B16,'Monthly update trip volumes'!$A$43:$N$75,11,)</f>
        <v>3090</v>
      </c>
      <c r="AB16" s="94">
        <f>VLOOKUP($B16,'Monthly update trip volumes'!$A$5:$N$37,11,)</f>
        <v>0</v>
      </c>
      <c r="AC16" s="95">
        <f t="shared" si="11"/>
        <v>-1</v>
      </c>
      <c r="AD16" s="50">
        <f>VLOOKUP($B16,'Monthly update trip volumes'!$A$43:$N$75,12,)</f>
        <v>3567</v>
      </c>
      <c r="AE16" s="94">
        <f>VLOOKUP($B16,'Monthly update trip volumes'!$A$5:$N$37,12,)</f>
        <v>0</v>
      </c>
      <c r="AF16" s="95">
        <f t="shared" si="12"/>
        <v>-1</v>
      </c>
      <c r="AG16" s="50">
        <f>VLOOKUP($B16,'Monthly update trip volumes'!$A$43:$N$75,13,)</f>
        <v>3315</v>
      </c>
      <c r="AH16" s="94">
        <f>VLOOKUP($B16,'Monthly update trip volumes'!$A$5:$N$37,13,)</f>
        <v>0</v>
      </c>
      <c r="AI16" s="95">
        <f t="shared" si="13"/>
        <v>-1</v>
      </c>
      <c r="AJ16" s="50">
        <f>VLOOKUP($B16,'Monthly update trip volumes'!$A$43:$N$75,14,)</f>
        <v>2276</v>
      </c>
      <c r="AK16" s="94">
        <f>VLOOKUP($B16,'Monthly update trip volumes'!$A$5:$N$37,14,)</f>
        <v>0</v>
      </c>
      <c r="AL16" s="95">
        <f t="shared" si="0"/>
        <v>-1</v>
      </c>
      <c r="AM16" s="31">
        <f>COUNTIF('Monthly update trip volumes'!C18:N18,"&gt;0")</f>
        <v>3</v>
      </c>
      <c r="AN16" s="35">
        <f t="shared" si="14"/>
        <v>11824</v>
      </c>
      <c r="AO16" s="35" t="str">
        <f t="shared" si="15"/>
        <v/>
      </c>
      <c r="AP16" s="35" t="str">
        <f t="shared" si="16"/>
        <v/>
      </c>
      <c r="AQ16" s="35" t="str">
        <f t="shared" si="17"/>
        <v/>
      </c>
      <c r="AR16" s="11">
        <f t="shared" si="18"/>
        <v>11824</v>
      </c>
      <c r="AS16" s="11">
        <f t="shared" si="19"/>
        <v>3611</v>
      </c>
      <c r="AT16" s="24">
        <f t="shared" si="1"/>
        <v>-0.69460419485791602</v>
      </c>
      <c r="AU16" s="46">
        <f t="shared" si="20"/>
        <v>1203.6666666666667</v>
      </c>
      <c r="AV16" s="41">
        <f t="shared" si="2"/>
        <v>6.192231844293921E-2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0</v>
      </c>
      <c r="N17" s="95">
        <f t="shared" si="6"/>
        <v>-1</v>
      </c>
      <c r="O17" s="50">
        <f>VLOOKUP($B17,'Monthly update trip volumes'!$A$43:$N$75,7,)</f>
        <v>1783</v>
      </c>
      <c r="P17" s="94">
        <f>VLOOKUP($B17,'Monthly update trip volumes'!$A$5:$N$37,7,)</f>
        <v>0</v>
      </c>
      <c r="Q17" s="95">
        <f t="shared" si="7"/>
        <v>-1</v>
      </c>
      <c r="R17" s="50">
        <f>VLOOKUP($B17,'Monthly update trip volumes'!$A$43:$N$75,8,)</f>
        <v>1600</v>
      </c>
      <c r="S17" s="94">
        <f>VLOOKUP($B17,'Monthly update trip volumes'!$A$5:$N$37,8,)</f>
        <v>0</v>
      </c>
      <c r="T17" s="95">
        <f t="shared" si="8"/>
        <v>-1</v>
      </c>
      <c r="U17" s="50">
        <f>VLOOKUP($B17,'Monthly update trip volumes'!$A$43:$N$75,9,)</f>
        <v>1857</v>
      </c>
      <c r="V17" s="94">
        <f>VLOOKUP($B17,'Monthly update trip volumes'!$A$5:$N$37,9,)</f>
        <v>0</v>
      </c>
      <c r="W17" s="95">
        <f t="shared" si="9"/>
        <v>-1</v>
      </c>
      <c r="X17" s="50">
        <f>VLOOKUP($B17,'Monthly update trip volumes'!$A$43:$N$75,10,)</f>
        <v>1692</v>
      </c>
      <c r="Y17" s="94">
        <f>VLOOKUP($B17,'Monthly update trip volumes'!$A$5:$N$37,10,)</f>
        <v>0</v>
      </c>
      <c r="Z17" s="95">
        <f t="shared" si="10"/>
        <v>-1</v>
      </c>
      <c r="AA17" s="50">
        <f>VLOOKUP($B17,'Monthly update trip volumes'!$A$43:$N$75,11,)</f>
        <v>1473</v>
      </c>
      <c r="AB17" s="94">
        <f>VLOOKUP($B17,'Monthly update trip volumes'!$A$5:$N$37,11,)</f>
        <v>0</v>
      </c>
      <c r="AC17" s="95">
        <f t="shared" si="11"/>
        <v>-1</v>
      </c>
      <c r="AD17" s="50">
        <f>VLOOKUP($B17,'Monthly update trip volumes'!$A$43:$N$75,12,)</f>
        <v>1493</v>
      </c>
      <c r="AE17" s="94">
        <f>VLOOKUP($B17,'Monthly update trip volumes'!$A$5:$N$37,12,)</f>
        <v>0</v>
      </c>
      <c r="AF17" s="95">
        <f t="shared" si="12"/>
        <v>-1</v>
      </c>
      <c r="AG17" s="50">
        <f>VLOOKUP($B17,'Monthly update trip volumes'!$A$43:$N$75,13,)</f>
        <v>1273</v>
      </c>
      <c r="AH17" s="94">
        <f>VLOOKUP($B17,'Monthly update trip volumes'!$A$5:$N$37,13,)</f>
        <v>0</v>
      </c>
      <c r="AI17" s="95">
        <f t="shared" si="13"/>
        <v>-1</v>
      </c>
      <c r="AJ17" s="50">
        <f>VLOOKUP($B17,'Monthly update trip volumes'!$A$43:$N$75,14,)</f>
        <v>736</v>
      </c>
      <c r="AK17" s="94">
        <f>VLOOKUP($B17,'Monthly update trip volumes'!$A$5:$N$37,14,)</f>
        <v>0</v>
      </c>
      <c r="AL17" s="95">
        <f t="shared" si="0"/>
        <v>-1</v>
      </c>
      <c r="AM17" s="31">
        <f>COUNTIF('Monthly update trip volumes'!C19:N19,"&gt;0")</f>
        <v>3</v>
      </c>
      <c r="AN17" s="35">
        <f t="shared" si="14"/>
        <v>5267</v>
      </c>
      <c r="AO17" s="35" t="str">
        <f t="shared" si="15"/>
        <v/>
      </c>
      <c r="AP17" s="35" t="str">
        <f t="shared" si="16"/>
        <v/>
      </c>
      <c r="AQ17" s="35" t="str">
        <f t="shared" si="17"/>
        <v/>
      </c>
      <c r="AR17" s="11">
        <f t="shared" si="18"/>
        <v>5267</v>
      </c>
      <c r="AS17" s="11">
        <f t="shared" si="19"/>
        <v>576</v>
      </c>
      <c r="AT17" s="24">
        <f t="shared" si="1"/>
        <v>-0.89063983292196691</v>
      </c>
      <c r="AU17" s="46">
        <f t="shared" si="20"/>
        <v>192</v>
      </c>
      <c r="AV17" s="41">
        <f t="shared" si="2"/>
        <v>9.8773900368687301E-3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0</v>
      </c>
      <c r="N18" s="95">
        <f t="shared" si="6"/>
        <v>-1</v>
      </c>
      <c r="O18" s="50">
        <f>VLOOKUP($B18,'Monthly update trip volumes'!$A$43:$N$75,7,)</f>
        <v>3832</v>
      </c>
      <c r="P18" s="94">
        <f>VLOOKUP($B18,'Monthly update trip volumes'!$A$5:$N$37,7,)</f>
        <v>0</v>
      </c>
      <c r="Q18" s="95">
        <f t="shared" si="7"/>
        <v>-1</v>
      </c>
      <c r="R18" s="50">
        <f>VLOOKUP($B18,'Monthly update trip volumes'!$A$43:$N$75,8,)</f>
        <v>3759</v>
      </c>
      <c r="S18" s="94">
        <f>VLOOKUP($B18,'Monthly update trip volumes'!$A$5:$N$37,8,)</f>
        <v>0</v>
      </c>
      <c r="T18" s="95">
        <f t="shared" si="8"/>
        <v>-1</v>
      </c>
      <c r="U18" s="50">
        <f>VLOOKUP($B18,'Monthly update trip volumes'!$A$43:$N$75,9,)</f>
        <v>4100</v>
      </c>
      <c r="V18" s="94">
        <f>VLOOKUP($B18,'Monthly update trip volumes'!$A$5:$N$37,9,)</f>
        <v>0</v>
      </c>
      <c r="W18" s="95">
        <f t="shared" si="9"/>
        <v>-1</v>
      </c>
      <c r="X18" s="50">
        <f>VLOOKUP($B18,'Monthly update trip volumes'!$A$43:$N$75,10,)</f>
        <v>3974</v>
      </c>
      <c r="Y18" s="94">
        <f>VLOOKUP($B18,'Monthly update trip volumes'!$A$5:$N$37,10,)</f>
        <v>0</v>
      </c>
      <c r="Z18" s="95">
        <f t="shared" si="10"/>
        <v>-1</v>
      </c>
      <c r="AA18" s="50">
        <f>VLOOKUP($B18,'Monthly update trip volumes'!$A$43:$N$75,11,)</f>
        <v>3866</v>
      </c>
      <c r="AB18" s="94">
        <f>VLOOKUP($B18,'Monthly update trip volumes'!$A$5:$N$37,11,)</f>
        <v>0</v>
      </c>
      <c r="AC18" s="95">
        <f t="shared" si="11"/>
        <v>-1</v>
      </c>
      <c r="AD18" s="50">
        <f>VLOOKUP($B18,'Monthly update trip volumes'!$A$43:$N$75,12,)</f>
        <v>3385</v>
      </c>
      <c r="AE18" s="94">
        <f>VLOOKUP($B18,'Monthly update trip volumes'!$A$5:$N$37,12,)</f>
        <v>0</v>
      </c>
      <c r="AF18" s="95">
        <f t="shared" si="12"/>
        <v>-1</v>
      </c>
      <c r="AG18" s="50">
        <f>VLOOKUP($B18,'Monthly update trip volumes'!$A$43:$N$75,13,)</f>
        <v>3160</v>
      </c>
      <c r="AH18" s="94">
        <f>VLOOKUP($B18,'Monthly update trip volumes'!$A$5:$N$37,13,)</f>
        <v>0</v>
      </c>
      <c r="AI18" s="95">
        <f t="shared" si="13"/>
        <v>-1</v>
      </c>
      <c r="AJ18" s="50">
        <f>VLOOKUP($B18,'Monthly update trip volumes'!$A$43:$N$75,14,)</f>
        <v>2434</v>
      </c>
      <c r="AK18" s="94">
        <f>VLOOKUP($B18,'Monthly update trip volumes'!$A$5:$N$37,14,)</f>
        <v>0</v>
      </c>
      <c r="AL18" s="95">
        <f t="shared" si="0"/>
        <v>-1</v>
      </c>
      <c r="AM18" s="31">
        <f>COUNTIF('Monthly update trip volumes'!C20:N20,"&gt;0")</f>
        <v>3</v>
      </c>
      <c r="AN18" s="35">
        <f t="shared" si="14"/>
        <v>12775</v>
      </c>
      <c r="AO18" s="35" t="str">
        <f t="shared" si="15"/>
        <v/>
      </c>
      <c r="AP18" s="35" t="str">
        <f t="shared" si="16"/>
        <v/>
      </c>
      <c r="AQ18" s="35" t="str">
        <f t="shared" si="17"/>
        <v/>
      </c>
      <c r="AR18" s="11">
        <f t="shared" si="18"/>
        <v>12775</v>
      </c>
      <c r="AS18" s="11">
        <f t="shared" si="19"/>
        <v>1817</v>
      </c>
      <c r="AT18" s="24">
        <f t="shared" si="1"/>
        <v>-0.85776908023483367</v>
      </c>
      <c r="AU18" s="46">
        <f t="shared" si="20"/>
        <v>605.66666666666663</v>
      </c>
      <c r="AV18" s="41">
        <f t="shared" si="2"/>
        <v>3.1158364057275144E-2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0</v>
      </c>
      <c r="N19" s="95">
        <f t="shared" si="6"/>
        <v>-1</v>
      </c>
      <c r="O19" s="50">
        <f>VLOOKUP($B19,'Monthly update trip volumes'!$A$43:$N$75,7,)</f>
        <v>1202</v>
      </c>
      <c r="P19" s="94">
        <f>VLOOKUP($B19,'Monthly update trip volumes'!$A$5:$N$37,7,)</f>
        <v>0</v>
      </c>
      <c r="Q19" s="95">
        <f t="shared" si="7"/>
        <v>-1</v>
      </c>
      <c r="R19" s="50">
        <f>VLOOKUP($B19,'Monthly update trip volumes'!$A$43:$N$75,8,)</f>
        <v>1325</v>
      </c>
      <c r="S19" s="94">
        <f>VLOOKUP($B19,'Monthly update trip volumes'!$A$5:$N$37,8,)</f>
        <v>0</v>
      </c>
      <c r="T19" s="95">
        <f t="shared" si="8"/>
        <v>-1</v>
      </c>
      <c r="U19" s="50">
        <f>VLOOKUP($B19,'Monthly update trip volumes'!$A$43:$N$75,9,)</f>
        <v>1272</v>
      </c>
      <c r="V19" s="94">
        <f>VLOOKUP($B19,'Monthly update trip volumes'!$A$5:$N$37,9,)</f>
        <v>0</v>
      </c>
      <c r="W19" s="95">
        <f t="shared" si="9"/>
        <v>-1</v>
      </c>
      <c r="X19" s="50">
        <f>VLOOKUP($B19,'Monthly update trip volumes'!$A$43:$N$75,10,)</f>
        <v>1056</v>
      </c>
      <c r="Y19" s="94">
        <f>VLOOKUP($B19,'Monthly update trip volumes'!$A$5:$N$37,10,)</f>
        <v>0</v>
      </c>
      <c r="Z19" s="95">
        <f t="shared" si="10"/>
        <v>-1</v>
      </c>
      <c r="AA19" s="50">
        <f>VLOOKUP($B19,'Monthly update trip volumes'!$A$43:$N$75,11,)</f>
        <v>1061</v>
      </c>
      <c r="AB19" s="94">
        <f>VLOOKUP($B19,'Monthly update trip volumes'!$A$5:$N$37,11,)</f>
        <v>0</v>
      </c>
      <c r="AC19" s="95">
        <f t="shared" si="11"/>
        <v>-1</v>
      </c>
      <c r="AD19" s="50">
        <f>VLOOKUP($B19,'Monthly update trip volumes'!$A$43:$N$75,12,)</f>
        <v>1205</v>
      </c>
      <c r="AE19" s="94">
        <f>VLOOKUP($B19,'Monthly update trip volumes'!$A$5:$N$37,12,)</f>
        <v>0</v>
      </c>
      <c r="AF19" s="95">
        <f t="shared" si="12"/>
        <v>-1</v>
      </c>
      <c r="AG19" s="50">
        <f>VLOOKUP($B19,'Monthly update trip volumes'!$A$43:$N$75,13,)</f>
        <v>1088</v>
      </c>
      <c r="AH19" s="94">
        <f>VLOOKUP($B19,'Monthly update trip volumes'!$A$5:$N$37,13,)</f>
        <v>0</v>
      </c>
      <c r="AI19" s="95">
        <f t="shared" si="13"/>
        <v>-1</v>
      </c>
      <c r="AJ19" s="50">
        <f>VLOOKUP($B19,'Monthly update trip volumes'!$A$43:$N$75,14,)</f>
        <v>776</v>
      </c>
      <c r="AK19" s="94">
        <f>VLOOKUP($B19,'Monthly update trip volumes'!$A$5:$N$37,14,)</f>
        <v>0</v>
      </c>
      <c r="AL19" s="95">
        <f t="shared" si="0"/>
        <v>-1</v>
      </c>
      <c r="AM19" s="31">
        <f>COUNTIF('Monthly update trip volumes'!C21:N21,"&gt;0")</f>
        <v>3</v>
      </c>
      <c r="AN19" s="35">
        <f t="shared" si="14"/>
        <v>3566</v>
      </c>
      <c r="AO19" s="35" t="str">
        <f t="shared" si="15"/>
        <v/>
      </c>
      <c r="AP19" s="35" t="str">
        <f t="shared" si="16"/>
        <v/>
      </c>
      <c r="AQ19" s="35" t="str">
        <f t="shared" si="17"/>
        <v/>
      </c>
      <c r="AR19" s="11">
        <f t="shared" si="18"/>
        <v>3566</v>
      </c>
      <c r="AS19" s="11">
        <f t="shared" si="19"/>
        <v>1002</v>
      </c>
      <c r="AT19" s="24">
        <f t="shared" si="1"/>
        <v>-0.71901289960740322</v>
      </c>
      <c r="AU19" s="46">
        <f t="shared" si="20"/>
        <v>334</v>
      </c>
      <c r="AV19" s="41">
        <f t="shared" si="2"/>
        <v>1.7182543084969561E-2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0</v>
      </c>
      <c r="N20" s="95">
        <f t="shared" si="6"/>
        <v>-1</v>
      </c>
      <c r="O20" s="50">
        <f>VLOOKUP($B20,'Monthly update trip volumes'!$A$43:$N$75,7,)</f>
        <v>2022</v>
      </c>
      <c r="P20" s="94">
        <f>VLOOKUP($B20,'Monthly update trip volumes'!$A$5:$N$37,7,)</f>
        <v>0</v>
      </c>
      <c r="Q20" s="95">
        <f t="shared" si="7"/>
        <v>-1</v>
      </c>
      <c r="R20" s="50">
        <f>VLOOKUP($B20,'Monthly update trip volumes'!$A$43:$N$75,8,)</f>
        <v>2153</v>
      </c>
      <c r="S20" s="94">
        <f>VLOOKUP($B20,'Monthly update trip volumes'!$A$5:$N$37,8,)</f>
        <v>0</v>
      </c>
      <c r="T20" s="95">
        <f t="shared" si="8"/>
        <v>-1</v>
      </c>
      <c r="U20" s="50">
        <f>VLOOKUP($B20,'Monthly update trip volumes'!$A$43:$N$75,9,)</f>
        <v>2129</v>
      </c>
      <c r="V20" s="94">
        <f>VLOOKUP($B20,'Monthly update trip volumes'!$A$5:$N$37,9,)</f>
        <v>0</v>
      </c>
      <c r="W20" s="95">
        <f t="shared" si="9"/>
        <v>-1</v>
      </c>
      <c r="X20" s="50">
        <f>VLOOKUP($B20,'Monthly update trip volumes'!$A$43:$N$75,10,)</f>
        <v>1910</v>
      </c>
      <c r="Y20" s="94">
        <f>VLOOKUP($B20,'Monthly update trip volumes'!$A$5:$N$37,10,)</f>
        <v>0</v>
      </c>
      <c r="Z20" s="95">
        <f t="shared" si="10"/>
        <v>-1</v>
      </c>
      <c r="AA20" s="50">
        <f>VLOOKUP($B20,'Monthly update trip volumes'!$A$43:$N$75,11,)</f>
        <v>1701</v>
      </c>
      <c r="AB20" s="94">
        <f>VLOOKUP($B20,'Monthly update trip volumes'!$A$5:$N$37,11,)</f>
        <v>0</v>
      </c>
      <c r="AC20" s="95">
        <f t="shared" si="11"/>
        <v>-1</v>
      </c>
      <c r="AD20" s="50">
        <f>VLOOKUP($B20,'Monthly update trip volumes'!$A$43:$N$75,12,)</f>
        <v>1772</v>
      </c>
      <c r="AE20" s="94">
        <f>VLOOKUP($B20,'Monthly update trip volumes'!$A$5:$N$37,12,)</f>
        <v>0</v>
      </c>
      <c r="AF20" s="95">
        <f t="shared" si="12"/>
        <v>-1</v>
      </c>
      <c r="AG20" s="50">
        <f>VLOOKUP($B20,'Monthly update trip volumes'!$A$43:$N$75,13,)</f>
        <v>1688</v>
      </c>
      <c r="AH20" s="94">
        <f>VLOOKUP($B20,'Monthly update trip volumes'!$A$5:$N$37,13,)</f>
        <v>0</v>
      </c>
      <c r="AI20" s="95">
        <f t="shared" si="13"/>
        <v>-1</v>
      </c>
      <c r="AJ20" s="50">
        <f>VLOOKUP($B20,'Monthly update trip volumes'!$A$43:$N$75,14,)</f>
        <v>1083</v>
      </c>
      <c r="AK20" s="94">
        <f>VLOOKUP($B20,'Monthly update trip volumes'!$A$5:$N$37,14,)</f>
        <v>0</v>
      </c>
      <c r="AL20" s="95">
        <f t="shared" si="0"/>
        <v>-1</v>
      </c>
      <c r="AM20" s="31">
        <f>COUNTIF('Monthly update trip volumes'!C22:N22,"&gt;0")</f>
        <v>3</v>
      </c>
      <c r="AN20" s="35">
        <f t="shared" si="14"/>
        <v>6889</v>
      </c>
      <c r="AO20" s="35" t="str">
        <f t="shared" si="15"/>
        <v/>
      </c>
      <c r="AP20" s="35" t="str">
        <f t="shared" si="16"/>
        <v/>
      </c>
      <c r="AQ20" s="35" t="str">
        <f t="shared" si="17"/>
        <v/>
      </c>
      <c r="AR20" s="11">
        <f t="shared" si="18"/>
        <v>6889</v>
      </c>
      <c r="AS20" s="11">
        <f t="shared" si="19"/>
        <v>1329</v>
      </c>
      <c r="AT20" s="24">
        <f t="shared" si="1"/>
        <v>-0.80708375671360133</v>
      </c>
      <c r="AU20" s="46">
        <f t="shared" si="20"/>
        <v>443</v>
      </c>
      <c r="AV20" s="41">
        <f t="shared" si="2"/>
        <v>2.2790019720483581E-2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0</v>
      </c>
      <c r="N21" s="95">
        <f t="shared" si="6"/>
        <v>-1</v>
      </c>
      <c r="O21" s="50">
        <f>VLOOKUP($B21,'Monthly update trip volumes'!$A$43:$N$75,7,)</f>
        <v>2554</v>
      </c>
      <c r="P21" s="94">
        <f>VLOOKUP($B21,'Monthly update trip volumes'!$A$5:$N$37,7,)</f>
        <v>0</v>
      </c>
      <c r="Q21" s="95">
        <f t="shared" si="7"/>
        <v>-1</v>
      </c>
      <c r="R21" s="50">
        <f>VLOOKUP($B21,'Monthly update trip volumes'!$A$43:$N$75,8,)</f>
        <v>2517</v>
      </c>
      <c r="S21" s="94">
        <f>VLOOKUP($B21,'Monthly update trip volumes'!$A$5:$N$37,8,)</f>
        <v>0</v>
      </c>
      <c r="T21" s="95">
        <f t="shared" si="8"/>
        <v>-1</v>
      </c>
      <c r="U21" s="50">
        <f>VLOOKUP($B21,'Monthly update trip volumes'!$A$43:$N$75,9,)</f>
        <v>2772</v>
      </c>
      <c r="V21" s="94">
        <f>VLOOKUP($B21,'Monthly update trip volumes'!$A$5:$N$37,9,)</f>
        <v>0</v>
      </c>
      <c r="W21" s="95">
        <f t="shared" si="9"/>
        <v>-1</v>
      </c>
      <c r="X21" s="50">
        <f>VLOOKUP($B21,'Monthly update trip volumes'!$A$43:$N$75,10,)</f>
        <v>2707</v>
      </c>
      <c r="Y21" s="94">
        <f>VLOOKUP($B21,'Monthly update trip volumes'!$A$5:$N$37,10,)</f>
        <v>0</v>
      </c>
      <c r="Z21" s="95">
        <f t="shared" si="10"/>
        <v>-1</v>
      </c>
      <c r="AA21" s="50">
        <f>VLOOKUP($B21,'Monthly update trip volumes'!$A$43:$N$75,11,)</f>
        <v>2326</v>
      </c>
      <c r="AB21" s="94">
        <f>VLOOKUP($B21,'Monthly update trip volumes'!$A$5:$N$37,11,)</f>
        <v>0</v>
      </c>
      <c r="AC21" s="95">
        <f t="shared" si="11"/>
        <v>-1</v>
      </c>
      <c r="AD21" s="50">
        <f>VLOOKUP($B21,'Monthly update trip volumes'!$A$43:$N$75,12,)</f>
        <v>2499</v>
      </c>
      <c r="AE21" s="94">
        <f>VLOOKUP($B21,'Monthly update trip volumes'!$A$5:$N$37,12,)</f>
        <v>0</v>
      </c>
      <c r="AF21" s="95">
        <f t="shared" si="12"/>
        <v>-1</v>
      </c>
      <c r="AG21" s="50">
        <f>VLOOKUP($B21,'Monthly update trip volumes'!$A$43:$N$75,13,)</f>
        <v>2493</v>
      </c>
      <c r="AH21" s="94">
        <f>VLOOKUP($B21,'Monthly update trip volumes'!$A$5:$N$37,13,)</f>
        <v>0</v>
      </c>
      <c r="AI21" s="95">
        <f t="shared" si="13"/>
        <v>-1</v>
      </c>
      <c r="AJ21" s="50">
        <f>VLOOKUP($B21,'Monthly update trip volumes'!$A$43:$N$75,14,)</f>
        <v>1760</v>
      </c>
      <c r="AK21" s="94">
        <f>VLOOKUP($B21,'Monthly update trip volumes'!$A$5:$N$37,14,)</f>
        <v>0</v>
      </c>
      <c r="AL21" s="95">
        <f t="shared" si="0"/>
        <v>-1</v>
      </c>
      <c r="AM21" s="31">
        <f>COUNTIF('Monthly update trip volumes'!C23:N23,"&gt;0")</f>
        <v>3</v>
      </c>
      <c r="AN21" s="35">
        <f t="shared" si="14"/>
        <v>8217</v>
      </c>
      <c r="AO21" s="35" t="str">
        <f t="shared" si="15"/>
        <v/>
      </c>
      <c r="AP21" s="35" t="str">
        <f t="shared" si="16"/>
        <v/>
      </c>
      <c r="AQ21" s="35" t="str">
        <f t="shared" si="17"/>
        <v/>
      </c>
      <c r="AR21" s="11">
        <f t="shared" si="18"/>
        <v>8217</v>
      </c>
      <c r="AS21" s="11">
        <f t="shared" si="19"/>
        <v>3057</v>
      </c>
      <c r="AT21" s="24">
        <f t="shared" si="1"/>
        <v>-0.62796641109894125</v>
      </c>
      <c r="AU21" s="46">
        <f t="shared" si="20"/>
        <v>1019</v>
      </c>
      <c r="AV21" s="41">
        <f t="shared" si="2"/>
        <v>5.2422189831089774E-2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0</v>
      </c>
      <c r="N22" s="95">
        <f t="shared" si="6"/>
        <v>-1</v>
      </c>
      <c r="O22" s="50">
        <f>VLOOKUP($B22,'Monthly update trip volumes'!$A$43:$N$75,7,)</f>
        <v>2370</v>
      </c>
      <c r="P22" s="94">
        <f>VLOOKUP($B22,'Monthly update trip volumes'!$A$5:$N$37,7,)</f>
        <v>0</v>
      </c>
      <c r="Q22" s="95">
        <f t="shared" si="7"/>
        <v>-1</v>
      </c>
      <c r="R22" s="50">
        <f>VLOOKUP($B22,'Monthly update trip volumes'!$A$43:$N$75,8,)</f>
        <v>2358</v>
      </c>
      <c r="S22" s="94">
        <f>VLOOKUP($B22,'Monthly update trip volumes'!$A$5:$N$37,8,)</f>
        <v>0</v>
      </c>
      <c r="T22" s="95">
        <f t="shared" si="8"/>
        <v>-1</v>
      </c>
      <c r="U22" s="50">
        <f>VLOOKUP($B22,'Monthly update trip volumes'!$A$43:$N$75,9,)</f>
        <v>2450</v>
      </c>
      <c r="V22" s="94">
        <f>VLOOKUP($B22,'Monthly update trip volumes'!$A$5:$N$37,9,)</f>
        <v>0</v>
      </c>
      <c r="W22" s="95">
        <f t="shared" si="9"/>
        <v>-1</v>
      </c>
      <c r="X22" s="50">
        <f>VLOOKUP($B22,'Monthly update trip volumes'!$A$43:$N$75,10,)</f>
        <v>2635</v>
      </c>
      <c r="Y22" s="94">
        <f>VLOOKUP($B22,'Monthly update trip volumes'!$A$5:$N$37,10,)</f>
        <v>0</v>
      </c>
      <c r="Z22" s="95">
        <f t="shared" si="10"/>
        <v>-1</v>
      </c>
      <c r="AA22" s="50">
        <f>VLOOKUP($B22,'Monthly update trip volumes'!$A$43:$N$75,11,)</f>
        <v>2424</v>
      </c>
      <c r="AB22" s="94">
        <f>VLOOKUP($B22,'Monthly update trip volumes'!$A$5:$N$37,11,)</f>
        <v>0</v>
      </c>
      <c r="AC22" s="95">
        <f t="shared" si="11"/>
        <v>-1</v>
      </c>
      <c r="AD22" s="50">
        <f>VLOOKUP($B22,'Monthly update trip volumes'!$A$43:$N$75,12,)</f>
        <v>2615</v>
      </c>
      <c r="AE22" s="94">
        <f>VLOOKUP($B22,'Monthly update trip volumes'!$A$5:$N$37,12,)</f>
        <v>0</v>
      </c>
      <c r="AF22" s="95">
        <f t="shared" si="12"/>
        <v>-1</v>
      </c>
      <c r="AG22" s="50">
        <f>VLOOKUP($B22,'Monthly update trip volumes'!$A$43:$N$75,13,)</f>
        <v>2778</v>
      </c>
      <c r="AH22" s="94">
        <f>VLOOKUP($B22,'Monthly update trip volumes'!$A$5:$N$37,13,)</f>
        <v>0</v>
      </c>
      <c r="AI22" s="95">
        <f t="shared" si="13"/>
        <v>-1</v>
      </c>
      <c r="AJ22" s="50">
        <f>VLOOKUP($B22,'Monthly update trip volumes'!$A$43:$N$75,14,)</f>
        <v>1839</v>
      </c>
      <c r="AK22" s="94">
        <f>VLOOKUP($B22,'Monthly update trip volumes'!$A$5:$N$37,14,)</f>
        <v>0</v>
      </c>
      <c r="AL22" s="95">
        <f t="shared" si="0"/>
        <v>-1</v>
      </c>
      <c r="AM22" s="31">
        <f>COUNTIF('Monthly update trip volumes'!C24:N24,"&gt;0")</f>
        <v>3</v>
      </c>
      <c r="AN22" s="35">
        <f t="shared" si="14"/>
        <v>7622</v>
      </c>
      <c r="AO22" s="35" t="str">
        <f t="shared" si="15"/>
        <v/>
      </c>
      <c r="AP22" s="35" t="str">
        <f t="shared" si="16"/>
        <v/>
      </c>
      <c r="AQ22" s="35" t="str">
        <f t="shared" si="17"/>
        <v/>
      </c>
      <c r="AR22" s="11">
        <f t="shared" si="18"/>
        <v>7622</v>
      </c>
      <c r="AS22" s="11">
        <f t="shared" si="19"/>
        <v>2496</v>
      </c>
      <c r="AT22" s="24">
        <f t="shared" si="1"/>
        <v>-0.67252689582786673</v>
      </c>
      <c r="AU22" s="46">
        <f t="shared" si="20"/>
        <v>832</v>
      </c>
      <c r="AV22" s="41">
        <f t="shared" si="2"/>
        <v>4.2802023493097828E-2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0</v>
      </c>
      <c r="N23" s="95">
        <f t="shared" si="6"/>
        <v>-1</v>
      </c>
      <c r="O23" s="50">
        <f>VLOOKUP($B23,'Monthly update trip volumes'!$A$43:$N$75,7,)</f>
        <v>3112</v>
      </c>
      <c r="P23" s="94">
        <f>VLOOKUP($B23,'Monthly update trip volumes'!$A$5:$N$37,7,)</f>
        <v>0</v>
      </c>
      <c r="Q23" s="95">
        <f t="shared" si="7"/>
        <v>-1</v>
      </c>
      <c r="R23" s="50">
        <f>VLOOKUP($B23,'Monthly update trip volumes'!$A$43:$N$75,8,)</f>
        <v>3292</v>
      </c>
      <c r="S23" s="94">
        <f>VLOOKUP($B23,'Monthly update trip volumes'!$A$5:$N$37,8,)</f>
        <v>0</v>
      </c>
      <c r="T23" s="95">
        <f t="shared" si="8"/>
        <v>-1</v>
      </c>
      <c r="U23" s="50">
        <f>VLOOKUP($B23,'Monthly update trip volumes'!$A$43:$N$75,9,)</f>
        <v>3365</v>
      </c>
      <c r="V23" s="94">
        <f>VLOOKUP($B23,'Monthly update trip volumes'!$A$5:$N$37,9,)</f>
        <v>0</v>
      </c>
      <c r="W23" s="95">
        <f t="shared" si="9"/>
        <v>-1</v>
      </c>
      <c r="X23" s="50">
        <f>VLOOKUP($B23,'Monthly update trip volumes'!$A$43:$N$75,10,)</f>
        <v>2997</v>
      </c>
      <c r="Y23" s="94">
        <f>VLOOKUP($B23,'Monthly update trip volumes'!$A$5:$N$37,10,)</f>
        <v>0</v>
      </c>
      <c r="Z23" s="95">
        <f t="shared" si="10"/>
        <v>-1</v>
      </c>
      <c r="AA23" s="50">
        <f>VLOOKUP($B23,'Monthly update trip volumes'!$A$43:$N$75,11,)</f>
        <v>2951</v>
      </c>
      <c r="AB23" s="94">
        <f>VLOOKUP($B23,'Monthly update trip volumes'!$A$5:$N$37,11,)</f>
        <v>0</v>
      </c>
      <c r="AC23" s="95">
        <f t="shared" si="11"/>
        <v>-1</v>
      </c>
      <c r="AD23" s="50">
        <f>VLOOKUP($B23,'Monthly update trip volumes'!$A$43:$N$75,12,)</f>
        <v>2716</v>
      </c>
      <c r="AE23" s="94">
        <f>VLOOKUP($B23,'Monthly update trip volumes'!$A$5:$N$37,12,)</f>
        <v>0</v>
      </c>
      <c r="AF23" s="95">
        <f t="shared" si="12"/>
        <v>-1</v>
      </c>
      <c r="AG23" s="50">
        <f>VLOOKUP($B23,'Monthly update trip volumes'!$A$43:$N$75,13,)</f>
        <v>2851</v>
      </c>
      <c r="AH23" s="94">
        <f>VLOOKUP($B23,'Monthly update trip volumes'!$A$5:$N$37,13,)</f>
        <v>0</v>
      </c>
      <c r="AI23" s="95">
        <f t="shared" si="13"/>
        <v>-1</v>
      </c>
      <c r="AJ23" s="50">
        <f>VLOOKUP($B23,'Monthly update trip volumes'!$A$43:$N$75,14,)</f>
        <v>1679</v>
      </c>
      <c r="AK23" s="94">
        <f>VLOOKUP($B23,'Monthly update trip volumes'!$A$5:$N$37,14,)</f>
        <v>0</v>
      </c>
      <c r="AL23" s="95">
        <f t="shared" si="0"/>
        <v>-1</v>
      </c>
      <c r="AM23" s="31">
        <f>COUNTIF('Monthly update trip volumes'!C25:N25,"&gt;0")</f>
        <v>3</v>
      </c>
      <c r="AN23" s="35">
        <f t="shared" si="14"/>
        <v>10667</v>
      </c>
      <c r="AO23" s="35" t="str">
        <f t="shared" si="15"/>
        <v/>
      </c>
      <c r="AP23" s="35" t="str">
        <f t="shared" si="16"/>
        <v/>
      </c>
      <c r="AQ23" s="35" t="str">
        <f t="shared" si="17"/>
        <v/>
      </c>
      <c r="AR23" s="11">
        <f t="shared" si="18"/>
        <v>10667</v>
      </c>
      <c r="AS23" s="11">
        <f t="shared" si="19"/>
        <v>1553</v>
      </c>
      <c r="AT23" s="24">
        <f t="shared" si="1"/>
        <v>-0.85441079966251055</v>
      </c>
      <c r="AU23" s="46">
        <f t="shared" si="20"/>
        <v>517.66666666666663</v>
      </c>
      <c r="AV23" s="41">
        <f t="shared" si="2"/>
        <v>2.6631226957043643E-2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0</v>
      </c>
      <c r="N24" s="95">
        <f t="shared" si="6"/>
        <v>-1</v>
      </c>
      <c r="O24" s="50">
        <f>VLOOKUP($B24,'Monthly update trip volumes'!$A$43:$N$75,7,)</f>
        <v>2198</v>
      </c>
      <c r="P24" s="94">
        <f>VLOOKUP($B24,'Monthly update trip volumes'!$A$5:$N$37,7,)</f>
        <v>0</v>
      </c>
      <c r="Q24" s="95">
        <f t="shared" si="7"/>
        <v>-1</v>
      </c>
      <c r="R24" s="50">
        <f>VLOOKUP($B24,'Monthly update trip volumes'!$A$43:$N$75,8,)</f>
        <v>2172</v>
      </c>
      <c r="S24" s="94">
        <f>VLOOKUP($B24,'Monthly update trip volumes'!$A$5:$N$37,8,)</f>
        <v>0</v>
      </c>
      <c r="T24" s="95">
        <f t="shared" si="8"/>
        <v>-1</v>
      </c>
      <c r="U24" s="50">
        <f>VLOOKUP($B24,'Monthly update trip volumes'!$A$43:$N$75,9,)</f>
        <v>2132</v>
      </c>
      <c r="V24" s="94">
        <f>VLOOKUP($B24,'Monthly update trip volumes'!$A$5:$N$37,9,)</f>
        <v>0</v>
      </c>
      <c r="W24" s="95">
        <f t="shared" si="9"/>
        <v>-1</v>
      </c>
      <c r="X24" s="50">
        <f>VLOOKUP($B24,'Monthly update trip volumes'!$A$43:$N$75,10,)</f>
        <v>2209</v>
      </c>
      <c r="Y24" s="94">
        <f>VLOOKUP($B24,'Monthly update trip volumes'!$A$5:$N$37,10,)</f>
        <v>0</v>
      </c>
      <c r="Z24" s="95">
        <f t="shared" si="10"/>
        <v>-1</v>
      </c>
      <c r="AA24" s="50">
        <f>VLOOKUP($B24,'Monthly update trip volumes'!$A$43:$N$75,11,)</f>
        <v>2009</v>
      </c>
      <c r="AB24" s="94">
        <f>VLOOKUP($B24,'Monthly update trip volumes'!$A$5:$N$37,11,)</f>
        <v>0</v>
      </c>
      <c r="AC24" s="95">
        <f t="shared" si="11"/>
        <v>-1</v>
      </c>
      <c r="AD24" s="50">
        <f>VLOOKUP($B24,'Monthly update trip volumes'!$A$43:$N$75,12,)</f>
        <v>2303</v>
      </c>
      <c r="AE24" s="94">
        <f>VLOOKUP($B24,'Monthly update trip volumes'!$A$5:$N$37,12,)</f>
        <v>0</v>
      </c>
      <c r="AF24" s="95">
        <f t="shared" si="12"/>
        <v>-1</v>
      </c>
      <c r="AG24" s="50">
        <f>VLOOKUP($B24,'Monthly update trip volumes'!$A$43:$N$75,13,)</f>
        <v>2108</v>
      </c>
      <c r="AH24" s="94">
        <f>VLOOKUP($B24,'Monthly update trip volumes'!$A$5:$N$37,13,)</f>
        <v>0</v>
      </c>
      <c r="AI24" s="95">
        <f t="shared" si="13"/>
        <v>-1</v>
      </c>
      <c r="AJ24" s="50">
        <f>VLOOKUP($B24,'Monthly update trip volumes'!$A$43:$N$75,14,)</f>
        <v>1601</v>
      </c>
      <c r="AK24" s="94">
        <f>VLOOKUP($B24,'Monthly update trip volumes'!$A$5:$N$37,14,)</f>
        <v>0</v>
      </c>
      <c r="AL24" s="95">
        <f t="shared" si="0"/>
        <v>-1</v>
      </c>
      <c r="AM24" s="31">
        <f>COUNTIF('Monthly update trip volumes'!C26:N26,"&gt;0")</f>
        <v>3</v>
      </c>
      <c r="AN24" s="35">
        <f t="shared" si="14"/>
        <v>5911</v>
      </c>
      <c r="AO24" s="35" t="str">
        <f t="shared" si="15"/>
        <v/>
      </c>
      <c r="AP24" s="35" t="str">
        <f t="shared" si="16"/>
        <v/>
      </c>
      <c r="AQ24" s="35" t="str">
        <f t="shared" si="17"/>
        <v/>
      </c>
      <c r="AR24" s="11">
        <f t="shared" si="18"/>
        <v>5911</v>
      </c>
      <c r="AS24" s="11">
        <f t="shared" si="19"/>
        <v>1895</v>
      </c>
      <c r="AT24" s="24">
        <f t="shared" si="1"/>
        <v>-0.6794112671290814</v>
      </c>
      <c r="AU24" s="46">
        <f t="shared" si="20"/>
        <v>631.66666666666663</v>
      </c>
      <c r="AV24" s="41">
        <f t="shared" si="2"/>
        <v>3.2495927291434454E-2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0</v>
      </c>
      <c r="N25" s="95">
        <f t="shared" si="6"/>
        <v>-1</v>
      </c>
      <c r="O25" s="50">
        <f>VLOOKUP($B25,'Monthly update trip volumes'!$A$43:$N$75,7,)</f>
        <v>4083</v>
      </c>
      <c r="P25" s="94">
        <f>VLOOKUP($B25,'Monthly update trip volumes'!$A$5:$N$37,7,)</f>
        <v>0</v>
      </c>
      <c r="Q25" s="95">
        <f t="shared" si="7"/>
        <v>-1</v>
      </c>
      <c r="R25" s="50">
        <f>VLOOKUP($B25,'Monthly update trip volumes'!$A$43:$N$75,8,)</f>
        <v>4052</v>
      </c>
      <c r="S25" s="94">
        <f>VLOOKUP($B25,'Monthly update trip volumes'!$A$5:$N$37,8,)</f>
        <v>0</v>
      </c>
      <c r="T25" s="95">
        <f t="shared" si="8"/>
        <v>-1</v>
      </c>
      <c r="U25" s="50">
        <f>VLOOKUP($B25,'Monthly update trip volumes'!$A$43:$N$75,9,)</f>
        <v>3899</v>
      </c>
      <c r="V25" s="94">
        <f>VLOOKUP($B25,'Monthly update trip volumes'!$A$5:$N$37,9,)</f>
        <v>0</v>
      </c>
      <c r="W25" s="95">
        <f t="shared" si="9"/>
        <v>-1</v>
      </c>
      <c r="X25" s="50">
        <f>VLOOKUP($B25,'Monthly update trip volumes'!$A$43:$N$75,10,)</f>
        <v>3623</v>
      </c>
      <c r="Y25" s="94">
        <f>VLOOKUP($B25,'Monthly update trip volumes'!$A$5:$N$37,10,)</f>
        <v>0</v>
      </c>
      <c r="Z25" s="95">
        <f t="shared" si="10"/>
        <v>-1</v>
      </c>
      <c r="AA25" s="50">
        <f>VLOOKUP($B25,'Monthly update trip volumes'!$A$43:$N$75,11,)</f>
        <v>3265</v>
      </c>
      <c r="AB25" s="94">
        <f>VLOOKUP($B25,'Monthly update trip volumes'!$A$5:$N$37,11,)</f>
        <v>0</v>
      </c>
      <c r="AC25" s="95">
        <f t="shared" si="11"/>
        <v>-1</v>
      </c>
      <c r="AD25" s="50">
        <f>VLOOKUP($B25,'Monthly update trip volumes'!$A$43:$N$75,12,)</f>
        <v>3600</v>
      </c>
      <c r="AE25" s="94">
        <f>VLOOKUP($B25,'Monthly update trip volumes'!$A$5:$N$37,12,)</f>
        <v>0</v>
      </c>
      <c r="AF25" s="95">
        <f t="shared" si="12"/>
        <v>-1</v>
      </c>
      <c r="AG25" s="50">
        <f>VLOOKUP($B25,'Monthly update trip volumes'!$A$43:$N$75,13,)</f>
        <v>3465</v>
      </c>
      <c r="AH25" s="94">
        <f>VLOOKUP($B25,'Monthly update trip volumes'!$A$5:$N$37,13,)</f>
        <v>0</v>
      </c>
      <c r="AI25" s="95">
        <f t="shared" si="13"/>
        <v>-1</v>
      </c>
      <c r="AJ25" s="50">
        <f>VLOOKUP($B25,'Monthly update trip volumes'!$A$43:$N$75,14,)</f>
        <v>2202</v>
      </c>
      <c r="AK25" s="94">
        <f>VLOOKUP($B25,'Monthly update trip volumes'!$A$5:$N$37,14,)</f>
        <v>0</v>
      </c>
      <c r="AL25" s="95">
        <f t="shared" si="0"/>
        <v>-1</v>
      </c>
      <c r="AM25" s="31">
        <f>COUNTIF('Monthly update trip volumes'!C27:N27,"&gt;0")</f>
        <v>3</v>
      </c>
      <c r="AN25" s="35">
        <f t="shared" si="14"/>
        <v>12208</v>
      </c>
      <c r="AO25" s="35" t="str">
        <f t="shared" si="15"/>
        <v/>
      </c>
      <c r="AP25" s="35" t="str">
        <f t="shared" si="16"/>
        <v/>
      </c>
      <c r="AQ25" s="35" t="str">
        <f t="shared" si="17"/>
        <v/>
      </c>
      <c r="AR25" s="11">
        <f t="shared" si="18"/>
        <v>12208</v>
      </c>
      <c r="AS25" s="11">
        <f t="shared" si="19"/>
        <v>3320</v>
      </c>
      <c r="AT25" s="24">
        <f t="shared" si="1"/>
        <v>-0.72804718217562248</v>
      </c>
      <c r="AU25" s="46">
        <f t="shared" si="20"/>
        <v>1106.6666666666667</v>
      </c>
      <c r="AV25" s="41">
        <f t="shared" si="2"/>
        <v>5.6932178684729488E-2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0</v>
      </c>
      <c r="N26" s="95">
        <f t="shared" si="6"/>
        <v>-1</v>
      </c>
      <c r="O26" s="50">
        <f>VLOOKUP($B26,'Monthly update trip volumes'!$A$43:$N$75,7,)</f>
        <v>2554</v>
      </c>
      <c r="P26" s="94">
        <f>VLOOKUP($B26,'Monthly update trip volumes'!$A$5:$N$37,7,)</f>
        <v>0</v>
      </c>
      <c r="Q26" s="95">
        <f t="shared" si="7"/>
        <v>-1</v>
      </c>
      <c r="R26" s="50">
        <f>VLOOKUP($B26,'Monthly update trip volumes'!$A$43:$N$75,8,)</f>
        <v>2707</v>
      </c>
      <c r="S26" s="94">
        <f>VLOOKUP($B26,'Monthly update trip volumes'!$A$5:$N$37,8,)</f>
        <v>0</v>
      </c>
      <c r="T26" s="95">
        <f t="shared" si="8"/>
        <v>-1</v>
      </c>
      <c r="U26" s="50">
        <f>VLOOKUP($B26,'Monthly update trip volumes'!$A$43:$N$75,9,)</f>
        <v>2810</v>
      </c>
      <c r="V26" s="94">
        <f>VLOOKUP($B26,'Monthly update trip volumes'!$A$5:$N$37,9,)</f>
        <v>0</v>
      </c>
      <c r="W26" s="95">
        <f t="shared" si="9"/>
        <v>-1</v>
      </c>
      <c r="X26" s="50">
        <f>VLOOKUP($B26,'Monthly update trip volumes'!$A$43:$N$75,10,)</f>
        <v>2750</v>
      </c>
      <c r="Y26" s="94">
        <f>VLOOKUP($B26,'Monthly update trip volumes'!$A$5:$N$37,10,)</f>
        <v>0</v>
      </c>
      <c r="Z26" s="95">
        <f t="shared" si="10"/>
        <v>-1</v>
      </c>
      <c r="AA26" s="50">
        <f>VLOOKUP($B26,'Monthly update trip volumes'!$A$43:$N$75,11,)</f>
        <v>2416</v>
      </c>
      <c r="AB26" s="94">
        <f>VLOOKUP($B26,'Monthly update trip volumes'!$A$5:$N$37,11,)</f>
        <v>0</v>
      </c>
      <c r="AC26" s="95">
        <f t="shared" si="11"/>
        <v>-1</v>
      </c>
      <c r="AD26" s="50">
        <f>VLOOKUP($B26,'Monthly update trip volumes'!$A$43:$N$75,12,)</f>
        <v>2482</v>
      </c>
      <c r="AE26" s="94">
        <f>VLOOKUP($B26,'Monthly update trip volumes'!$A$5:$N$37,12,)</f>
        <v>0</v>
      </c>
      <c r="AF26" s="95">
        <f t="shared" si="12"/>
        <v>-1</v>
      </c>
      <c r="AG26" s="50">
        <f>VLOOKUP($B26,'Monthly update trip volumes'!$A$43:$N$75,13,)</f>
        <v>2327</v>
      </c>
      <c r="AH26" s="94">
        <f>VLOOKUP($B26,'Monthly update trip volumes'!$A$5:$N$37,13,)</f>
        <v>0</v>
      </c>
      <c r="AI26" s="95">
        <f t="shared" si="13"/>
        <v>-1</v>
      </c>
      <c r="AJ26" s="50">
        <f>VLOOKUP($B26,'Monthly update trip volumes'!$A$43:$N$75,14,)</f>
        <v>1452</v>
      </c>
      <c r="AK26" s="94">
        <f>VLOOKUP($B26,'Monthly update trip volumes'!$A$5:$N$37,14,)</f>
        <v>0</v>
      </c>
      <c r="AL26" s="95">
        <f t="shared" si="0"/>
        <v>-1</v>
      </c>
      <c r="AM26" s="31">
        <f>COUNTIF('Monthly update trip volumes'!C28:N28,"&gt;0")</f>
        <v>3</v>
      </c>
      <c r="AN26" s="35">
        <f t="shared" si="14"/>
        <v>9033</v>
      </c>
      <c r="AO26" s="35" t="str">
        <f t="shared" si="15"/>
        <v/>
      </c>
      <c r="AP26" s="35" t="str">
        <f t="shared" si="16"/>
        <v/>
      </c>
      <c r="AQ26" s="35" t="str">
        <f t="shared" si="17"/>
        <v/>
      </c>
      <c r="AR26" s="11">
        <f t="shared" si="18"/>
        <v>9033</v>
      </c>
      <c r="AS26" s="11">
        <f t="shared" si="19"/>
        <v>1556</v>
      </c>
      <c r="AT26" s="24">
        <f t="shared" si="1"/>
        <v>-0.82774272113362113</v>
      </c>
      <c r="AU26" s="46">
        <f t="shared" si="20"/>
        <v>518.66666666666663</v>
      </c>
      <c r="AV26" s="41">
        <f t="shared" si="2"/>
        <v>2.6682671696819E-2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0</v>
      </c>
      <c r="N27" s="95">
        <f t="shared" si="6"/>
        <v>-1</v>
      </c>
      <c r="O27" s="50">
        <f>VLOOKUP($B27,'Monthly update trip volumes'!$A$43:$N$75,7,)</f>
        <v>3125</v>
      </c>
      <c r="P27" s="94">
        <f>VLOOKUP($B27,'Monthly update trip volumes'!$A$5:$N$37,7,)</f>
        <v>0</v>
      </c>
      <c r="Q27" s="95">
        <f t="shared" si="7"/>
        <v>-1</v>
      </c>
      <c r="R27" s="50">
        <f>VLOOKUP($B27,'Monthly update trip volumes'!$A$43:$N$75,8,)</f>
        <v>3201</v>
      </c>
      <c r="S27" s="94">
        <f>VLOOKUP($B27,'Monthly update trip volumes'!$A$5:$N$37,8,)</f>
        <v>0</v>
      </c>
      <c r="T27" s="95">
        <f t="shared" si="8"/>
        <v>-1</v>
      </c>
      <c r="U27" s="50">
        <f>VLOOKUP($B27,'Monthly update trip volumes'!$A$43:$N$75,9,)</f>
        <v>3335</v>
      </c>
      <c r="V27" s="94">
        <f>VLOOKUP($B27,'Monthly update trip volumes'!$A$5:$N$37,9,)</f>
        <v>0</v>
      </c>
      <c r="W27" s="95">
        <f t="shared" si="9"/>
        <v>-1</v>
      </c>
      <c r="X27" s="50">
        <f>VLOOKUP($B27,'Monthly update trip volumes'!$A$43:$N$75,10,)</f>
        <v>3210</v>
      </c>
      <c r="Y27" s="94">
        <f>VLOOKUP($B27,'Monthly update trip volumes'!$A$5:$N$37,10,)</f>
        <v>0</v>
      </c>
      <c r="Z27" s="95">
        <f t="shared" si="10"/>
        <v>-1</v>
      </c>
      <c r="AA27" s="50">
        <f>VLOOKUP($B27,'Monthly update trip volumes'!$A$43:$N$75,11,)</f>
        <v>2838</v>
      </c>
      <c r="AB27" s="94">
        <f>VLOOKUP($B27,'Monthly update trip volumes'!$A$5:$N$37,11,)</f>
        <v>0</v>
      </c>
      <c r="AC27" s="95">
        <f t="shared" si="11"/>
        <v>-1</v>
      </c>
      <c r="AD27" s="50">
        <f>VLOOKUP($B27,'Monthly update trip volumes'!$A$43:$N$75,12,)</f>
        <v>3121</v>
      </c>
      <c r="AE27" s="94">
        <f>VLOOKUP($B27,'Monthly update trip volumes'!$A$5:$N$37,12,)</f>
        <v>0</v>
      </c>
      <c r="AF27" s="95">
        <f t="shared" si="12"/>
        <v>-1</v>
      </c>
      <c r="AG27" s="50">
        <f>VLOOKUP($B27,'Monthly update trip volumes'!$A$43:$N$75,13,)</f>
        <v>2751</v>
      </c>
      <c r="AH27" s="94">
        <f>VLOOKUP($B27,'Monthly update trip volumes'!$A$5:$N$37,13,)</f>
        <v>0</v>
      </c>
      <c r="AI27" s="95">
        <f t="shared" si="13"/>
        <v>-1</v>
      </c>
      <c r="AJ27" s="50">
        <f>VLOOKUP($B27,'Monthly update trip volumes'!$A$43:$N$75,14,)</f>
        <v>1897</v>
      </c>
      <c r="AK27" s="94">
        <f>VLOOKUP($B27,'Monthly update trip volumes'!$A$5:$N$37,14,)</f>
        <v>0</v>
      </c>
      <c r="AL27" s="95">
        <f t="shared" si="0"/>
        <v>-1</v>
      </c>
      <c r="AM27" s="31">
        <f>COUNTIF('Monthly update trip volumes'!C29:N29,"&gt;0")</f>
        <v>3</v>
      </c>
      <c r="AN27" s="35">
        <f t="shared" si="14"/>
        <v>10124</v>
      </c>
      <c r="AO27" s="35" t="str">
        <f t="shared" si="15"/>
        <v/>
      </c>
      <c r="AP27" s="35" t="str">
        <f t="shared" si="16"/>
        <v/>
      </c>
      <c r="AQ27" s="35" t="str">
        <f t="shared" si="17"/>
        <v/>
      </c>
      <c r="AR27" s="11">
        <f t="shared" si="18"/>
        <v>10124</v>
      </c>
      <c r="AS27" s="11">
        <f t="shared" si="19"/>
        <v>1904</v>
      </c>
      <c r="AT27" s="24">
        <f t="shared" si="1"/>
        <v>-0.81193204267088104</v>
      </c>
      <c r="AU27" s="46">
        <f t="shared" si="20"/>
        <v>634.66666666666663</v>
      </c>
      <c r="AV27" s="41">
        <f t="shared" si="2"/>
        <v>3.2650261510760524E-2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0</v>
      </c>
      <c r="N28" s="95">
        <f t="shared" si="6"/>
        <v>-1</v>
      </c>
      <c r="O28" s="50">
        <f>VLOOKUP($B28,'Monthly update trip volumes'!$A$43:$N$75,7,)</f>
        <v>3939</v>
      </c>
      <c r="P28" s="94">
        <f>VLOOKUP($B28,'Monthly update trip volumes'!$A$5:$N$37,7,)</f>
        <v>0</v>
      </c>
      <c r="Q28" s="95">
        <f t="shared" si="7"/>
        <v>-1</v>
      </c>
      <c r="R28" s="50">
        <f>VLOOKUP($B28,'Monthly update trip volumes'!$A$43:$N$75,8,)</f>
        <v>4011</v>
      </c>
      <c r="S28" s="94">
        <f>VLOOKUP($B28,'Monthly update trip volumes'!$A$5:$N$37,8,)</f>
        <v>0</v>
      </c>
      <c r="T28" s="95">
        <f t="shared" si="8"/>
        <v>-1</v>
      </c>
      <c r="U28" s="50">
        <f>VLOOKUP($B28,'Monthly update trip volumes'!$A$43:$N$75,9,)</f>
        <v>4470</v>
      </c>
      <c r="V28" s="94">
        <f>VLOOKUP($B28,'Monthly update trip volumes'!$A$5:$N$37,9,)</f>
        <v>0</v>
      </c>
      <c r="W28" s="95">
        <f t="shared" si="9"/>
        <v>-1</v>
      </c>
      <c r="X28" s="50">
        <f>VLOOKUP($B28,'Monthly update trip volumes'!$A$43:$N$75,10,)</f>
        <v>4126</v>
      </c>
      <c r="Y28" s="94">
        <f>VLOOKUP($B28,'Monthly update trip volumes'!$A$5:$N$37,10,)</f>
        <v>0</v>
      </c>
      <c r="Z28" s="95">
        <f t="shared" si="10"/>
        <v>-1</v>
      </c>
      <c r="AA28" s="50">
        <f>VLOOKUP($B28,'Monthly update trip volumes'!$A$43:$N$75,11,)</f>
        <v>3711</v>
      </c>
      <c r="AB28" s="94">
        <f>VLOOKUP($B28,'Monthly update trip volumes'!$A$5:$N$37,11,)</f>
        <v>0</v>
      </c>
      <c r="AC28" s="95">
        <f t="shared" si="11"/>
        <v>-1</v>
      </c>
      <c r="AD28" s="50">
        <f>VLOOKUP($B28,'Monthly update trip volumes'!$A$43:$N$75,12,)</f>
        <v>4146</v>
      </c>
      <c r="AE28" s="94">
        <f>VLOOKUP($B28,'Monthly update trip volumes'!$A$5:$N$37,12,)</f>
        <v>0</v>
      </c>
      <c r="AF28" s="95">
        <f t="shared" si="12"/>
        <v>-1</v>
      </c>
      <c r="AG28" s="50">
        <f>VLOOKUP($B28,'Monthly update trip volumes'!$A$43:$N$75,13,)</f>
        <v>3790</v>
      </c>
      <c r="AH28" s="94">
        <f>VLOOKUP($B28,'Monthly update trip volumes'!$A$5:$N$37,13,)</f>
        <v>0</v>
      </c>
      <c r="AI28" s="95">
        <f t="shared" si="13"/>
        <v>-1</v>
      </c>
      <c r="AJ28" s="50">
        <f>VLOOKUP($B28,'Monthly update trip volumes'!$A$43:$N$75,14,)</f>
        <v>2295</v>
      </c>
      <c r="AK28" s="94">
        <f>VLOOKUP($B28,'Monthly update trip volumes'!$A$5:$N$37,14,)</f>
        <v>0</v>
      </c>
      <c r="AL28" s="95">
        <f t="shared" si="0"/>
        <v>-1</v>
      </c>
      <c r="AM28" s="31">
        <f>COUNTIF('Monthly update trip volumes'!C30:N30,"&gt;0")</f>
        <v>3</v>
      </c>
      <c r="AN28" s="35">
        <f t="shared" si="14"/>
        <v>12920</v>
      </c>
      <c r="AO28" s="35" t="str">
        <f t="shared" si="15"/>
        <v/>
      </c>
      <c r="AP28" s="35" t="str">
        <f t="shared" si="16"/>
        <v/>
      </c>
      <c r="AQ28" s="35" t="str">
        <f t="shared" si="17"/>
        <v/>
      </c>
      <c r="AR28" s="11">
        <f t="shared" si="18"/>
        <v>12920</v>
      </c>
      <c r="AS28" s="11">
        <f t="shared" si="19"/>
        <v>2005</v>
      </c>
      <c r="AT28" s="24">
        <f t="shared" si="1"/>
        <v>-0.8448142414860681</v>
      </c>
      <c r="AU28" s="46">
        <f t="shared" si="20"/>
        <v>668.33333333333337</v>
      </c>
      <c r="AV28" s="41">
        <f t="shared" si="2"/>
        <v>3.4382234416530912E-2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0</v>
      </c>
      <c r="N29" s="95">
        <f t="shared" si="6"/>
        <v>-1</v>
      </c>
      <c r="O29" s="50">
        <f>VLOOKUP($B29,'Monthly update trip volumes'!$A$43:$N$75,7,)</f>
        <v>2588</v>
      </c>
      <c r="P29" s="94">
        <f>VLOOKUP($B29,'Monthly update trip volumes'!$A$5:$N$37,7,)</f>
        <v>0</v>
      </c>
      <c r="Q29" s="95">
        <f t="shared" si="7"/>
        <v>-1</v>
      </c>
      <c r="R29" s="50">
        <f>VLOOKUP($B29,'Monthly update trip volumes'!$A$43:$N$75,8,)</f>
        <v>2585</v>
      </c>
      <c r="S29" s="94">
        <f>VLOOKUP($B29,'Monthly update trip volumes'!$A$5:$N$37,8,)</f>
        <v>0</v>
      </c>
      <c r="T29" s="95">
        <f t="shared" si="8"/>
        <v>-1</v>
      </c>
      <c r="U29" s="50">
        <f>VLOOKUP($B29,'Monthly update trip volumes'!$A$43:$N$75,9,)</f>
        <v>2768</v>
      </c>
      <c r="V29" s="94">
        <f>VLOOKUP($B29,'Monthly update trip volumes'!$A$5:$N$37,9,)</f>
        <v>0</v>
      </c>
      <c r="W29" s="95">
        <f t="shared" si="9"/>
        <v>-1</v>
      </c>
      <c r="X29" s="50">
        <f>VLOOKUP($B29,'Monthly update trip volumes'!$A$43:$N$75,10,)</f>
        <v>2593</v>
      </c>
      <c r="Y29" s="94">
        <f>VLOOKUP($B29,'Monthly update trip volumes'!$A$5:$N$37,10,)</f>
        <v>0</v>
      </c>
      <c r="Z29" s="95">
        <f t="shared" si="10"/>
        <v>-1</v>
      </c>
      <c r="AA29" s="50">
        <f>VLOOKUP($B29,'Monthly update trip volumes'!$A$43:$N$75,11,)</f>
        <v>2662</v>
      </c>
      <c r="AB29" s="94">
        <f>VLOOKUP($B29,'Monthly update trip volumes'!$A$5:$N$37,11,)</f>
        <v>0</v>
      </c>
      <c r="AC29" s="95">
        <f t="shared" si="11"/>
        <v>-1</v>
      </c>
      <c r="AD29" s="50">
        <f>VLOOKUP($B29,'Monthly update trip volumes'!$A$43:$N$75,12,)</f>
        <v>2529</v>
      </c>
      <c r="AE29" s="94">
        <f>VLOOKUP($B29,'Monthly update trip volumes'!$A$5:$N$37,12,)</f>
        <v>0</v>
      </c>
      <c r="AF29" s="95">
        <f t="shared" si="12"/>
        <v>-1</v>
      </c>
      <c r="AG29" s="50">
        <f>VLOOKUP($B29,'Monthly update trip volumes'!$A$43:$N$75,13,)</f>
        <v>2488</v>
      </c>
      <c r="AH29" s="94">
        <f>VLOOKUP($B29,'Monthly update trip volumes'!$A$5:$N$37,13,)</f>
        <v>0</v>
      </c>
      <c r="AI29" s="95">
        <f t="shared" si="13"/>
        <v>-1</v>
      </c>
      <c r="AJ29" s="50">
        <f>VLOOKUP($B29,'Monthly update trip volumes'!$A$43:$N$75,14,)</f>
        <v>1473</v>
      </c>
      <c r="AK29" s="94">
        <f>VLOOKUP($B29,'Monthly update trip volumes'!$A$5:$N$37,14,)</f>
        <v>0</v>
      </c>
      <c r="AL29" s="95">
        <f t="shared" si="0"/>
        <v>-1</v>
      </c>
      <c r="AM29" s="31">
        <f>COUNTIF('Monthly update trip volumes'!C31:N31,"&gt;0")</f>
        <v>3</v>
      </c>
      <c r="AN29" s="35">
        <f t="shared" si="14"/>
        <v>8581</v>
      </c>
      <c r="AO29" s="35" t="str">
        <f t="shared" si="15"/>
        <v/>
      </c>
      <c r="AP29" s="35" t="str">
        <f t="shared" si="16"/>
        <v/>
      </c>
      <c r="AQ29" s="35" t="str">
        <f t="shared" si="17"/>
        <v/>
      </c>
      <c r="AR29" s="11">
        <f t="shared" si="18"/>
        <v>8581</v>
      </c>
      <c r="AS29" s="11">
        <f t="shared" si="19"/>
        <v>1702</v>
      </c>
      <c r="AT29" s="24">
        <f t="shared" si="1"/>
        <v>-0.80165481878568934</v>
      </c>
      <c r="AU29" s="46">
        <f t="shared" si="20"/>
        <v>567.33333333333337</v>
      </c>
      <c r="AV29" s="41">
        <f t="shared" si="2"/>
        <v>2.9186315699219756E-2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0</v>
      </c>
      <c r="N30" s="95">
        <f t="shared" si="6"/>
        <v>-1</v>
      </c>
      <c r="O30" s="50">
        <f>VLOOKUP($B30,'Monthly update trip volumes'!$A$43:$N$75,7,)</f>
        <v>3156</v>
      </c>
      <c r="P30" s="94">
        <f>VLOOKUP($B30,'Monthly update trip volumes'!$A$5:$N$37,7,)</f>
        <v>0</v>
      </c>
      <c r="Q30" s="95">
        <f t="shared" si="7"/>
        <v>-1</v>
      </c>
      <c r="R30" s="50">
        <f>VLOOKUP($B30,'Monthly update trip volumes'!$A$43:$N$75,8,)</f>
        <v>3374</v>
      </c>
      <c r="S30" s="94">
        <f>VLOOKUP($B30,'Monthly update trip volumes'!$A$5:$N$37,8,)</f>
        <v>0</v>
      </c>
      <c r="T30" s="95">
        <f t="shared" si="8"/>
        <v>-1</v>
      </c>
      <c r="U30" s="50">
        <f>VLOOKUP($B30,'Monthly update trip volumes'!$A$43:$N$75,9,)</f>
        <v>3380</v>
      </c>
      <c r="V30" s="94">
        <f>VLOOKUP($B30,'Monthly update trip volumes'!$A$5:$N$37,9,)</f>
        <v>0</v>
      </c>
      <c r="W30" s="95">
        <f t="shared" si="9"/>
        <v>-1</v>
      </c>
      <c r="X30" s="50">
        <f>VLOOKUP($B30,'Monthly update trip volumes'!$A$43:$N$75,10,)</f>
        <v>3322</v>
      </c>
      <c r="Y30" s="94">
        <f>VLOOKUP($B30,'Monthly update trip volumes'!$A$5:$N$37,10,)</f>
        <v>0</v>
      </c>
      <c r="Z30" s="95">
        <f t="shared" si="10"/>
        <v>-1</v>
      </c>
      <c r="AA30" s="50">
        <f>VLOOKUP($B30,'Monthly update trip volumes'!$A$43:$N$75,11,)</f>
        <v>3350</v>
      </c>
      <c r="AB30" s="94">
        <f>VLOOKUP($B30,'Monthly update trip volumes'!$A$5:$N$37,11,)</f>
        <v>0</v>
      </c>
      <c r="AC30" s="95">
        <f t="shared" si="11"/>
        <v>-1</v>
      </c>
      <c r="AD30" s="50">
        <f>VLOOKUP($B30,'Monthly update trip volumes'!$A$43:$N$75,12,)</f>
        <v>3488</v>
      </c>
      <c r="AE30" s="94">
        <f>VLOOKUP($B30,'Monthly update trip volumes'!$A$5:$N$37,12,)</f>
        <v>0</v>
      </c>
      <c r="AF30" s="95">
        <f t="shared" si="12"/>
        <v>-1</v>
      </c>
      <c r="AG30" s="50">
        <f>VLOOKUP($B30,'Monthly update trip volumes'!$A$43:$N$75,13,)</f>
        <v>3407</v>
      </c>
      <c r="AH30" s="94">
        <f>VLOOKUP($B30,'Monthly update trip volumes'!$A$5:$N$37,13,)</f>
        <v>0</v>
      </c>
      <c r="AI30" s="95">
        <f t="shared" si="13"/>
        <v>-1</v>
      </c>
      <c r="AJ30" s="50">
        <f>VLOOKUP($B30,'Monthly update trip volumes'!$A$43:$N$75,14,)</f>
        <v>2425</v>
      </c>
      <c r="AK30" s="94">
        <f>VLOOKUP($B30,'Monthly update trip volumes'!$A$5:$N$37,14,)</f>
        <v>0</v>
      </c>
      <c r="AL30" s="95">
        <f t="shared" si="0"/>
        <v>-1</v>
      </c>
      <c r="AM30" s="31">
        <f>COUNTIF('Monthly update trip volumes'!C32:N32,"&gt;0")</f>
        <v>3</v>
      </c>
      <c r="AN30" s="35">
        <f t="shared" si="14"/>
        <v>8850</v>
      </c>
      <c r="AO30" s="35" t="str">
        <f t="shared" si="15"/>
        <v/>
      </c>
      <c r="AP30" s="35" t="str">
        <f t="shared" si="16"/>
        <v/>
      </c>
      <c r="AQ30" s="35" t="str">
        <f t="shared" si="17"/>
        <v/>
      </c>
      <c r="AR30" s="11">
        <f t="shared" si="18"/>
        <v>8850</v>
      </c>
      <c r="AS30" s="11">
        <f t="shared" si="19"/>
        <v>2405</v>
      </c>
      <c r="AT30" s="24">
        <f t="shared" si="1"/>
        <v>-0.7282485875706215</v>
      </c>
      <c r="AU30" s="47">
        <f t="shared" si="20"/>
        <v>801.66666666666663</v>
      </c>
      <c r="AV30" s="41">
        <f t="shared" si="2"/>
        <v>4.1241533053245308E-2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0</v>
      </c>
      <c r="N31" s="95">
        <f t="shared" si="6"/>
        <v>-1</v>
      </c>
      <c r="O31" s="50">
        <f>VLOOKUP($B31,'Monthly update trip volumes'!$A$43:$N$75,7,)</f>
        <v>2063</v>
      </c>
      <c r="P31" s="94">
        <f>VLOOKUP($B31,'Monthly update trip volumes'!$A$5:$N$37,7,)</f>
        <v>0</v>
      </c>
      <c r="Q31" s="95">
        <f t="shared" si="7"/>
        <v>-1</v>
      </c>
      <c r="R31" s="50">
        <f>VLOOKUP($B31,'Monthly update trip volumes'!$A$43:$N$75,8,)</f>
        <v>2223</v>
      </c>
      <c r="S31" s="94">
        <f>VLOOKUP($B31,'Monthly update trip volumes'!$A$5:$N$37,8,)</f>
        <v>0</v>
      </c>
      <c r="T31" s="95">
        <f t="shared" si="8"/>
        <v>-1</v>
      </c>
      <c r="U31" s="50">
        <f>VLOOKUP($B31,'Monthly update trip volumes'!$A$43:$N$75,9,)</f>
        <v>2171</v>
      </c>
      <c r="V31" s="94">
        <f>VLOOKUP($B31,'Monthly update trip volumes'!$A$5:$N$37,9,)</f>
        <v>0</v>
      </c>
      <c r="W31" s="95">
        <f t="shared" si="9"/>
        <v>-1</v>
      </c>
      <c r="X31" s="50">
        <f>VLOOKUP($B31,'Monthly update trip volumes'!$A$43:$N$75,10,)</f>
        <v>1949</v>
      </c>
      <c r="Y31" s="94">
        <f>VLOOKUP($B31,'Monthly update trip volumes'!$A$5:$N$37,10,)</f>
        <v>0</v>
      </c>
      <c r="Z31" s="95">
        <f t="shared" si="10"/>
        <v>-1</v>
      </c>
      <c r="AA31" s="50">
        <f>VLOOKUP($B31,'Monthly update trip volumes'!$A$43:$N$75,11,)</f>
        <v>1790</v>
      </c>
      <c r="AB31" s="94">
        <f>VLOOKUP($B31,'Monthly update trip volumes'!$A$5:$N$37,11,)</f>
        <v>0</v>
      </c>
      <c r="AC31" s="95">
        <f t="shared" si="11"/>
        <v>-1</v>
      </c>
      <c r="AD31" s="50">
        <f>VLOOKUP($B31,'Monthly update trip volumes'!$A$43:$N$75,12,)</f>
        <v>1744</v>
      </c>
      <c r="AE31" s="94">
        <f>VLOOKUP($B31,'Monthly update trip volumes'!$A$5:$N$37,12,)</f>
        <v>0</v>
      </c>
      <c r="AF31" s="95">
        <f t="shared" si="12"/>
        <v>-1</v>
      </c>
      <c r="AG31" s="50">
        <f>VLOOKUP($B31,'Monthly update trip volumes'!$A$43:$N$75,13,)</f>
        <v>1676</v>
      </c>
      <c r="AH31" s="94">
        <f>VLOOKUP($B31,'Monthly update trip volumes'!$A$5:$N$37,13,)</f>
        <v>0</v>
      </c>
      <c r="AI31" s="95">
        <f t="shared" si="13"/>
        <v>-1</v>
      </c>
      <c r="AJ31" s="50">
        <f>VLOOKUP($B31,'Monthly update trip volumes'!$A$43:$N$75,14,)</f>
        <v>1288</v>
      </c>
      <c r="AK31" s="94">
        <f>VLOOKUP($B31,'Monthly update trip volumes'!$A$5:$N$37,14,)</f>
        <v>0</v>
      </c>
      <c r="AL31" s="95">
        <f t="shared" si="0"/>
        <v>-1</v>
      </c>
      <c r="AM31" s="31">
        <f>COUNTIF('Monthly update trip volumes'!C33:N33,"&gt;0")</f>
        <v>3</v>
      </c>
      <c r="AN31" s="35">
        <f t="shared" si="14"/>
        <v>6819</v>
      </c>
      <c r="AO31" s="35" t="str">
        <f t="shared" si="15"/>
        <v/>
      </c>
      <c r="AP31" s="35" t="str">
        <f t="shared" si="16"/>
        <v/>
      </c>
      <c r="AQ31" s="35" t="str">
        <f t="shared" si="17"/>
        <v/>
      </c>
      <c r="AR31" s="11">
        <f t="shared" si="18"/>
        <v>6819</v>
      </c>
      <c r="AS31" s="11">
        <f t="shared" si="19"/>
        <v>1194</v>
      </c>
      <c r="AT31" s="24">
        <f t="shared" si="1"/>
        <v>-0.82490101187857456</v>
      </c>
      <c r="AU31" s="47">
        <f t="shared" si="20"/>
        <v>398</v>
      </c>
      <c r="AV31" s="41">
        <f t="shared" si="2"/>
        <v>2.0475006430592472E-2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0</v>
      </c>
      <c r="N32" s="95">
        <f t="shared" si="6"/>
        <v>-1</v>
      </c>
      <c r="O32" s="50">
        <f>VLOOKUP($B32,'Monthly update trip volumes'!$A$43:$N$75,7,)</f>
        <v>2578</v>
      </c>
      <c r="P32" s="94">
        <f>VLOOKUP($B32,'Monthly update trip volumes'!$A$5:$N$37,7,)</f>
        <v>0</v>
      </c>
      <c r="Q32" s="95">
        <f t="shared" si="7"/>
        <v>-1</v>
      </c>
      <c r="R32" s="50">
        <f>VLOOKUP($B32,'Monthly update trip volumes'!$A$43:$N$75,8,)</f>
        <v>2406</v>
      </c>
      <c r="S32" s="94">
        <f>VLOOKUP($B32,'Monthly update trip volumes'!$A$5:$N$37,8,)</f>
        <v>0</v>
      </c>
      <c r="T32" s="95">
        <f t="shared" si="8"/>
        <v>-1</v>
      </c>
      <c r="U32" s="50">
        <f>VLOOKUP($B32,'Monthly update trip volumes'!$A$43:$N$75,9,)</f>
        <v>2561</v>
      </c>
      <c r="V32" s="94">
        <f>VLOOKUP($B32,'Monthly update trip volumes'!$A$5:$N$37,9,)</f>
        <v>0</v>
      </c>
      <c r="W32" s="95">
        <f t="shared" si="9"/>
        <v>-1</v>
      </c>
      <c r="X32" s="50">
        <f>VLOOKUP($B32,'Monthly update trip volumes'!$A$43:$N$75,10,)</f>
        <v>2946</v>
      </c>
      <c r="Y32" s="94">
        <f>VLOOKUP($B32,'Monthly update trip volumes'!$A$5:$N$37,10,)</f>
        <v>0</v>
      </c>
      <c r="Z32" s="95">
        <f t="shared" si="10"/>
        <v>-1</v>
      </c>
      <c r="AA32" s="50">
        <f>VLOOKUP($B32,'Monthly update trip volumes'!$A$43:$N$75,11,)</f>
        <v>2813</v>
      </c>
      <c r="AB32" s="94">
        <f>VLOOKUP($B32,'Monthly update trip volumes'!$A$5:$N$37,11,)</f>
        <v>0</v>
      </c>
      <c r="AC32" s="95">
        <f t="shared" si="11"/>
        <v>-1</v>
      </c>
      <c r="AD32" s="50">
        <f>VLOOKUP($B32,'Monthly update trip volumes'!$A$43:$N$75,12,)</f>
        <v>3007</v>
      </c>
      <c r="AE32" s="94">
        <f>VLOOKUP($B32,'Monthly update trip volumes'!$A$5:$N$37,12,)</f>
        <v>0</v>
      </c>
      <c r="AF32" s="95">
        <f t="shared" si="12"/>
        <v>-1</v>
      </c>
      <c r="AG32" s="50">
        <f>VLOOKUP($B32,'Monthly update trip volumes'!$A$43:$N$75,13,)</f>
        <v>3102</v>
      </c>
      <c r="AH32" s="94">
        <f>VLOOKUP($B32,'Monthly update trip volumes'!$A$5:$N$37,13,)</f>
        <v>0</v>
      </c>
      <c r="AI32" s="95">
        <f t="shared" si="13"/>
        <v>-1</v>
      </c>
      <c r="AJ32" s="50">
        <f>VLOOKUP($B32,'Monthly update trip volumes'!$A$43:$N$75,14,)</f>
        <v>2288</v>
      </c>
      <c r="AK32" s="94">
        <f>VLOOKUP($B32,'Monthly update trip volumes'!$A$5:$N$37,14,)</f>
        <v>0</v>
      </c>
      <c r="AL32" s="95">
        <f t="shared" si="0"/>
        <v>-1</v>
      </c>
      <c r="AM32" s="31">
        <f>COUNTIF('Monthly update trip volumes'!C34:N34,"&gt;0")</f>
        <v>3</v>
      </c>
      <c r="AN32" s="35">
        <f t="shared" si="14"/>
        <v>6704</v>
      </c>
      <c r="AO32" s="35" t="str">
        <f t="shared" si="15"/>
        <v/>
      </c>
      <c r="AP32" s="35" t="str">
        <f t="shared" si="16"/>
        <v/>
      </c>
      <c r="AQ32" s="35" t="str">
        <f t="shared" si="17"/>
        <v/>
      </c>
      <c r="AR32" s="11">
        <f t="shared" si="18"/>
        <v>6704</v>
      </c>
      <c r="AS32" s="11">
        <f t="shared" si="19"/>
        <v>1940</v>
      </c>
      <c r="AT32" s="24">
        <f t="shared" si="1"/>
        <v>-0.71062052505966589</v>
      </c>
      <c r="AU32" s="47">
        <f t="shared" si="20"/>
        <v>646.66666666666663</v>
      </c>
      <c r="AV32" s="41">
        <f t="shared" si="2"/>
        <v>3.3267598388064819E-2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0</v>
      </c>
      <c r="N33" s="95">
        <f t="shared" si="6"/>
        <v>-1</v>
      </c>
      <c r="O33" s="50">
        <f>VLOOKUP($B33,'Monthly update trip volumes'!$A$43:$N$75,7,)</f>
        <v>940</v>
      </c>
      <c r="P33" s="94">
        <f>VLOOKUP($B33,'Monthly update trip volumes'!$A$5:$N$37,7,)</f>
        <v>0</v>
      </c>
      <c r="Q33" s="95">
        <f t="shared" si="7"/>
        <v>-1</v>
      </c>
      <c r="R33" s="50">
        <f>VLOOKUP($B33,'Monthly update trip volumes'!$A$43:$N$75,8,)</f>
        <v>969</v>
      </c>
      <c r="S33" s="94">
        <f>VLOOKUP($B33,'Monthly update trip volumes'!$A$5:$N$37,8,)</f>
        <v>0</v>
      </c>
      <c r="T33" s="95">
        <f t="shared" si="8"/>
        <v>-1</v>
      </c>
      <c r="U33" s="50">
        <f>VLOOKUP($B33,'Monthly update trip volumes'!$A$43:$N$75,9,)</f>
        <v>1033</v>
      </c>
      <c r="V33" s="94">
        <f>VLOOKUP($B33,'Monthly update trip volumes'!$A$5:$N$37,9,)</f>
        <v>0</v>
      </c>
      <c r="W33" s="95">
        <f t="shared" si="9"/>
        <v>-1</v>
      </c>
      <c r="X33" s="50">
        <f>VLOOKUP($B33,'Monthly update trip volumes'!$A$43:$N$75,10,)</f>
        <v>928</v>
      </c>
      <c r="Y33" s="94">
        <f>VLOOKUP($B33,'Monthly update trip volumes'!$A$5:$N$37,10,)</f>
        <v>0</v>
      </c>
      <c r="Z33" s="95">
        <f t="shared" si="10"/>
        <v>-1</v>
      </c>
      <c r="AA33" s="50">
        <f>VLOOKUP($B33,'Monthly update trip volumes'!$A$43:$N$75,11,)</f>
        <v>866</v>
      </c>
      <c r="AB33" s="94">
        <f>VLOOKUP($B33,'Monthly update trip volumes'!$A$5:$N$37,11,)</f>
        <v>0</v>
      </c>
      <c r="AC33" s="95">
        <f t="shared" si="11"/>
        <v>-1</v>
      </c>
      <c r="AD33" s="50">
        <f>VLOOKUP($B33,'Monthly update trip volumes'!$A$43:$N$75,12,)</f>
        <v>854</v>
      </c>
      <c r="AE33" s="94">
        <f>VLOOKUP($B33,'Monthly update trip volumes'!$A$5:$N$37,12,)</f>
        <v>0</v>
      </c>
      <c r="AF33" s="95">
        <f t="shared" si="12"/>
        <v>-1</v>
      </c>
      <c r="AG33" s="50">
        <f>VLOOKUP($B33,'Monthly update trip volumes'!$A$43:$N$75,13,)</f>
        <v>843</v>
      </c>
      <c r="AH33" s="94">
        <f>VLOOKUP($B33,'Monthly update trip volumes'!$A$5:$N$37,13,)</f>
        <v>0</v>
      </c>
      <c r="AI33" s="95">
        <f t="shared" si="13"/>
        <v>-1</v>
      </c>
      <c r="AJ33" s="50">
        <f>VLOOKUP($B33,'Monthly update trip volumes'!$A$43:$N$75,14,)</f>
        <v>580</v>
      </c>
      <c r="AK33" s="94">
        <f>VLOOKUP($B33,'Monthly update trip volumes'!$A$5:$N$37,14,)</f>
        <v>0</v>
      </c>
      <c r="AL33" s="95">
        <f t="shared" si="0"/>
        <v>-1</v>
      </c>
      <c r="AM33" s="31">
        <f>COUNTIF('Monthly update trip volumes'!C35:N35,"&gt;0")</f>
        <v>3</v>
      </c>
      <c r="AN33" s="35">
        <f t="shared" si="14"/>
        <v>2952</v>
      </c>
      <c r="AO33" s="35" t="str">
        <f t="shared" si="15"/>
        <v/>
      </c>
      <c r="AP33" s="35" t="str">
        <f t="shared" si="16"/>
        <v/>
      </c>
      <c r="AQ33" s="35" t="str">
        <f t="shared" si="17"/>
        <v/>
      </c>
      <c r="AR33" s="11">
        <f t="shared" si="18"/>
        <v>2952</v>
      </c>
      <c r="AS33" s="11">
        <f t="shared" si="19"/>
        <v>782</v>
      </c>
      <c r="AT33" s="24">
        <f t="shared" si="1"/>
        <v>-0.73509485094850946</v>
      </c>
      <c r="AU33" s="47">
        <f t="shared" si="20"/>
        <v>260.66666666666669</v>
      </c>
      <c r="AV33" s="41">
        <f t="shared" si="2"/>
        <v>1.3409928834776643E-2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0</v>
      </c>
      <c r="N34" s="126">
        <f t="shared" si="6"/>
        <v>-1</v>
      </c>
      <c r="O34" s="50">
        <f>VLOOKUP($B34,'Monthly update trip volumes'!$A$43:$N$75,7,)</f>
        <v>1177</v>
      </c>
      <c r="P34" s="94">
        <f>VLOOKUP($B34,'Monthly update trip volumes'!$A$5:$N$37,7,)</f>
        <v>0</v>
      </c>
      <c r="Q34" s="126">
        <f t="shared" si="7"/>
        <v>-1</v>
      </c>
      <c r="R34" s="50">
        <f>VLOOKUP($B34,'Monthly update trip volumes'!$A$43:$N$75,8,)</f>
        <v>1036</v>
      </c>
      <c r="S34" s="94">
        <f>VLOOKUP($B34,'Monthly update trip volumes'!$A$5:$N$37,8,)</f>
        <v>0</v>
      </c>
      <c r="T34" s="126">
        <f t="shared" si="8"/>
        <v>-1</v>
      </c>
      <c r="U34" s="50">
        <f>VLOOKUP($B34,'Monthly update trip volumes'!$A$43:$N$75,9,)</f>
        <v>1071</v>
      </c>
      <c r="V34" s="94">
        <f>VLOOKUP($B34,'Monthly update trip volumes'!$A$5:$N$37,9,)</f>
        <v>0</v>
      </c>
      <c r="W34" s="126">
        <f t="shared" si="9"/>
        <v>-1</v>
      </c>
      <c r="X34" s="50">
        <f>VLOOKUP($B34,'Monthly update trip volumes'!$A$43:$N$75,10,)</f>
        <v>1406</v>
      </c>
      <c r="Y34" s="94">
        <f>VLOOKUP($B34,'Monthly update trip volumes'!$A$5:$N$37,10,)</f>
        <v>0</v>
      </c>
      <c r="Z34" s="126">
        <f>IF(Y34="","",Y34/X34-1)</f>
        <v>-1</v>
      </c>
      <c r="AA34" s="50">
        <f>VLOOKUP($B34,'Monthly update trip volumes'!$A$43:$N$75,11,)</f>
        <v>1175</v>
      </c>
      <c r="AB34" s="94">
        <f>VLOOKUP($B34,'Monthly update trip volumes'!$A$5:$N$37,11,)</f>
        <v>0</v>
      </c>
      <c r="AC34" s="126">
        <f t="shared" si="11"/>
        <v>-1</v>
      </c>
      <c r="AD34" s="50">
        <f>VLOOKUP($B34,'Monthly update trip volumes'!$A$43:$N$75,12,)</f>
        <v>1420</v>
      </c>
      <c r="AE34" s="94">
        <f>VLOOKUP($B34,'Monthly update trip volumes'!$A$5:$N$37,12,)</f>
        <v>0</v>
      </c>
      <c r="AF34" s="126">
        <f t="shared" si="12"/>
        <v>-1</v>
      </c>
      <c r="AG34" s="50">
        <f>VLOOKUP($B34,'Monthly update trip volumes'!$A$43:$N$75,13,)</f>
        <v>1305</v>
      </c>
      <c r="AH34" s="94">
        <f>VLOOKUP($B34,'Monthly update trip volumes'!$A$5:$N$37,13,)</f>
        <v>0</v>
      </c>
      <c r="AI34" s="126">
        <f t="shared" si="13"/>
        <v>-1</v>
      </c>
      <c r="AJ34" s="50">
        <f>VLOOKUP($B34,'Monthly update trip volumes'!$A$43:$N$75,14,)</f>
        <v>898</v>
      </c>
      <c r="AK34" s="94">
        <f>VLOOKUP($B34,'Monthly update trip volumes'!$A$5:$N$37,14,)</f>
        <v>0</v>
      </c>
      <c r="AL34" s="126">
        <f t="shared" si="0"/>
        <v>-1</v>
      </c>
      <c r="AM34" s="31">
        <f>COUNTIF('Monthly update trip volumes'!C36:N36,"&gt;0")</f>
        <v>3</v>
      </c>
      <c r="AN34" s="35">
        <f t="shared" si="14"/>
        <v>3924</v>
      </c>
      <c r="AO34" s="36" t="str">
        <f t="shared" si="15"/>
        <v/>
      </c>
      <c r="AP34" s="36" t="str">
        <f>IF(AM34=10,C34+F34+I34+L34+O34+R34+U34+X34+AA34+AD34,IF(AM34=11,C34+F34+I34+L34+O34+R34+U34+X34+AA34+AD34+AG34,""))</f>
        <v/>
      </c>
      <c r="AQ34" s="36" t="str">
        <f>IF(AM34=12,C34+F34+I34+L34+O34+R34+U34+X34+AA34+AD34+AG34+AJ34,"")</f>
        <v/>
      </c>
      <c r="AR34" s="11">
        <f t="shared" si="18"/>
        <v>3924</v>
      </c>
      <c r="AS34" s="11">
        <f t="shared" si="19"/>
        <v>1491</v>
      </c>
      <c r="AT34" s="25">
        <f t="shared" si="1"/>
        <v>-0.62003058103975528</v>
      </c>
      <c r="AU34" s="47">
        <f t="shared" si="20"/>
        <v>497</v>
      </c>
      <c r="AV34" s="42">
        <f t="shared" si="2"/>
        <v>2.5568035668352911E-2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0</v>
      </c>
      <c r="N35" s="126">
        <f t="shared" si="6"/>
        <v>-1</v>
      </c>
      <c r="O35" s="50">
        <f>VLOOKUP($B35,'Monthly update trip volumes'!$A$43:$N$75,7,)</f>
        <v>1919</v>
      </c>
      <c r="P35" s="94">
        <f>VLOOKUP($B35,'Monthly update trip volumes'!$A$5:$N$37,7,)</f>
        <v>0</v>
      </c>
      <c r="Q35" s="126">
        <f t="shared" si="7"/>
        <v>-1</v>
      </c>
      <c r="R35" s="50">
        <f>VLOOKUP($B35,'Monthly update trip volumes'!$A$43:$N$75,8,)</f>
        <v>1904</v>
      </c>
      <c r="S35" s="94">
        <f>VLOOKUP($B35,'Monthly update trip volumes'!$A$5:$N$37,8,)</f>
        <v>0</v>
      </c>
      <c r="T35" s="126">
        <f t="shared" si="8"/>
        <v>-1</v>
      </c>
      <c r="U35" s="50">
        <f>VLOOKUP($B35,'Monthly update trip volumes'!$A$43:$N$75,9,)</f>
        <v>2034</v>
      </c>
      <c r="V35" s="94">
        <f>VLOOKUP($B35,'Monthly update trip volumes'!$A$5:$N$37,9,)</f>
        <v>0</v>
      </c>
      <c r="W35" s="126">
        <f t="shared" si="9"/>
        <v>-1</v>
      </c>
      <c r="X35" s="50">
        <f>VLOOKUP($B35,'Monthly update trip volumes'!$A$43:$N$75,10,)</f>
        <v>1959</v>
      </c>
      <c r="Y35" s="94">
        <f>VLOOKUP($B35,'Monthly update trip volumes'!$A$5:$N$37,10,)</f>
        <v>0</v>
      </c>
      <c r="Z35" s="126">
        <f>IF(Y35="","",Y35/X35-1)</f>
        <v>-1</v>
      </c>
      <c r="AA35" s="50">
        <f>VLOOKUP($B35,'Monthly update trip volumes'!$A$43:$N$75,11,)</f>
        <v>1828</v>
      </c>
      <c r="AB35" s="94">
        <f>VLOOKUP($B35,'Monthly update trip volumes'!$A$5:$N$37,11,)</f>
        <v>0</v>
      </c>
      <c r="AC35" s="126">
        <f t="shared" si="11"/>
        <v>-1</v>
      </c>
      <c r="AD35" s="50">
        <f>VLOOKUP($B35,'Monthly update trip volumes'!$A$43:$N$75,12,)</f>
        <v>2058</v>
      </c>
      <c r="AE35" s="94">
        <f>VLOOKUP($B35,'Monthly update trip volumes'!$A$5:$N$37,12,)</f>
        <v>0</v>
      </c>
      <c r="AF35" s="126">
        <f t="shared" si="12"/>
        <v>-1</v>
      </c>
      <c r="AG35" s="50">
        <f>VLOOKUP($B35,'Monthly update trip volumes'!$A$43:$N$75,13,)</f>
        <v>2103</v>
      </c>
      <c r="AH35" s="94">
        <f>VLOOKUP($B35,'Monthly update trip volumes'!$A$5:$N$37,13,)</f>
        <v>0</v>
      </c>
      <c r="AI35" s="126">
        <f t="shared" si="13"/>
        <v>-1</v>
      </c>
      <c r="AJ35" s="50">
        <f>VLOOKUP($B35,'Monthly update trip volumes'!$A$43:$N$75,14,)</f>
        <v>1545</v>
      </c>
      <c r="AK35" s="94">
        <f>VLOOKUP($B35,'Monthly update trip volumes'!$A$5:$N$37,14,)</f>
        <v>0</v>
      </c>
      <c r="AL35" s="126">
        <f t="shared" si="0"/>
        <v>-1</v>
      </c>
      <c r="AM35" s="31">
        <f>COUNTIF('Monthly update trip volumes'!C37:N37,"&gt;0")</f>
        <v>3</v>
      </c>
      <c r="AN35" s="35">
        <f t="shared" si="14"/>
        <v>5972</v>
      </c>
      <c r="AO35" s="36" t="str">
        <f>IF(AM35=7,C35+F35+I35+L35+O35+R35+U35,IF(AM35=8,C35+F35+I35+L35+O35+R35+U35+X35,IF(AM35=9,C35+F35+I35+L35+O35+R35+U35+X35+AA35,"")))</f>
        <v/>
      </c>
      <c r="AP35" s="36" t="str">
        <f t="shared" si="16"/>
        <v/>
      </c>
      <c r="AQ35" s="36" t="str">
        <f>IF(AM35=12,C35+F35+I35+L35+O35+R35+U35+X35+AA35+AD35+AG35+AJ35,"")</f>
        <v/>
      </c>
      <c r="AR35" s="11">
        <f>IF(OR($AM35=1,$AM35=2,$AM35=3,$AM35=4,$AM35=5,$AM35=6),AN35,IF(OR(AM35=7,AM35=8,AM35=9),AO35,IF(OR(AM35=10,AM35=11),AP35,AQ35)))</f>
        <v>5972</v>
      </c>
      <c r="AS35" s="11">
        <f>SUM(D35,G35,J35,M35,P35,S35,V35,Y35,AB35,AE35,AH35,AK35)</f>
        <v>2312</v>
      </c>
      <c r="AT35" s="25">
        <f t="shared" si="1"/>
        <v>-0.61286001339584728</v>
      </c>
      <c r="AU35" s="47">
        <f t="shared" si="20"/>
        <v>770.66666666666663</v>
      </c>
      <c r="AV35" s="42">
        <f t="shared" si="2"/>
        <v>3.9646746120209207E-2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0</v>
      </c>
      <c r="N36" s="26">
        <f>IF(M36="","",M36/L36-1)</f>
        <v>-1</v>
      </c>
      <c r="O36" s="103">
        <f>SUM(O3:O35)</f>
        <v>77366</v>
      </c>
      <c r="P36" s="55">
        <f>SUM(P3:P35)</f>
        <v>0</v>
      </c>
      <c r="Q36" s="26">
        <f>IF(P36="","",P36/O36-1)</f>
        <v>-1</v>
      </c>
      <c r="R36" s="103">
        <f>SUM(R3:R35)</f>
        <v>78362</v>
      </c>
      <c r="S36" s="55">
        <f>SUM(S3:S35)</f>
        <v>0</v>
      </c>
      <c r="T36" s="26">
        <f>IF(S36="","",S36/R36-1)</f>
        <v>-1</v>
      </c>
      <c r="U36" s="103">
        <f>SUM(U3:U35)</f>
        <v>81085</v>
      </c>
      <c r="V36" s="55">
        <f>SUM(V3:V35)</f>
        <v>0</v>
      </c>
      <c r="W36" s="26">
        <f>IF(V36="","",V36/U36-1)</f>
        <v>-1</v>
      </c>
      <c r="X36" s="103">
        <f>SUM(X3:X35)</f>
        <v>78307</v>
      </c>
      <c r="Y36" s="55">
        <f>SUM(Y3:Y35)</f>
        <v>0</v>
      </c>
      <c r="Z36" s="26">
        <f>IF(Y36="","",Y36/X36-1)</f>
        <v>-1</v>
      </c>
      <c r="AA36" s="103">
        <f>SUM(AA3:AA35)</f>
        <v>72305</v>
      </c>
      <c r="AB36" s="55">
        <f>SUM(AB3:AB35)</f>
        <v>0</v>
      </c>
      <c r="AC36" s="26">
        <f>IF(AB36="","",AB36/AA36-1)</f>
        <v>-1</v>
      </c>
      <c r="AD36" s="103">
        <f>SUM(AD3:AD35)</f>
        <v>76441</v>
      </c>
      <c r="AE36" s="55">
        <f>SUM(AE3:AE35)</f>
        <v>0</v>
      </c>
      <c r="AF36" s="26">
        <f>IF(AE36="","",AE36/AD36-1)</f>
        <v>-1</v>
      </c>
      <c r="AG36" s="103">
        <f>SUM(AG3:AG35)</f>
        <v>73638</v>
      </c>
      <c r="AH36" s="55">
        <f>SUM(AH3:AH35)</f>
        <v>0</v>
      </c>
      <c r="AI36" s="26">
        <f>IF(AH36="","",AH36/AG36-1)</f>
        <v>-1</v>
      </c>
      <c r="AJ36" s="103">
        <f>SUM(AJ3:AJ35)</f>
        <v>49857</v>
      </c>
      <c r="AK36" s="55">
        <f>SUM(AK3:AK35)</f>
        <v>0</v>
      </c>
      <c r="AL36" s="26">
        <f>IF(AK36="","",AK36/AJ36-1)</f>
        <v>-1</v>
      </c>
      <c r="AM36" s="32">
        <f>AVERAGE(AM3:AM34)</f>
        <v>3</v>
      </c>
      <c r="AN36" s="37">
        <f t="shared" ref="AN36:AS36" si="21">SUM(AN3:AN35)</f>
        <v>244601</v>
      </c>
      <c r="AO36" s="37">
        <f t="shared" si="21"/>
        <v>0</v>
      </c>
      <c r="AP36" s="37">
        <f t="shared" si="21"/>
        <v>0</v>
      </c>
      <c r="AQ36" s="37">
        <f t="shared" si="21"/>
        <v>0</v>
      </c>
      <c r="AR36" s="8">
        <f t="shared" si="21"/>
        <v>244601</v>
      </c>
      <c r="AS36" s="8">
        <f t="shared" si="21"/>
        <v>58315</v>
      </c>
      <c r="AT36" s="26">
        <f>IF(AR36="","",AS36/AR36-1)</f>
        <v>-0.76159132628239457</v>
      </c>
      <c r="AU36" s="8">
        <f>AS36/AM36</f>
        <v>19438.333333333332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zoomScaleNormal="100" workbookViewId="0">
      <selection activeCell="M48" sqref="M48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11117</v>
      </c>
      <c r="C5" s="124">
        <f>VLOOKUP(A5,'19-20 &amp; 20-21 Trip comparison'!$A$3:$AV$36,45,)</f>
        <v>4083</v>
      </c>
      <c r="D5" s="23">
        <f t="shared" ref="D5:D37" si="0">C5/B5-1</f>
        <v>-0.63272465593235583</v>
      </c>
      <c r="E5" s="51"/>
      <c r="F5" s="92" t="s">
        <v>92</v>
      </c>
      <c r="G5" s="61">
        <f t="shared" ref="G5:G37" si="1">VLOOKUP($F5,$A$5:$C$37,2,)</f>
        <v>5972</v>
      </c>
      <c r="H5" s="124">
        <f t="shared" ref="H5:H37" si="2">VLOOKUP($F5,$A$5:$C$37,3,)</f>
        <v>2312</v>
      </c>
      <c r="I5" s="23">
        <f t="shared" ref="I5:I37" si="3">H5/G5-1</f>
        <v>-0.61286001339584728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18</v>
      </c>
      <c r="B6" s="61">
        <f>VLOOKUP($A6,'19-20 &amp; 20-21 Trip comparison'!$A$3:$AV$36,44,)</f>
        <v>11824</v>
      </c>
      <c r="C6" s="124">
        <f>VLOOKUP(A6,'19-20 &amp; 20-21 Trip comparison'!$A$3:$AV$36,45,)</f>
        <v>3611</v>
      </c>
      <c r="D6" s="23">
        <f t="shared" si="0"/>
        <v>-0.69460419485791602</v>
      </c>
      <c r="E6" s="51"/>
      <c r="F6" s="92" t="s">
        <v>32</v>
      </c>
      <c r="G6" s="61">
        <f t="shared" si="1"/>
        <v>3924</v>
      </c>
      <c r="H6" s="124">
        <f t="shared" si="2"/>
        <v>1491</v>
      </c>
      <c r="I6" s="23">
        <f t="shared" si="3"/>
        <v>-0.62003058103975528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12</v>
      </c>
      <c r="B7" s="61">
        <f>VLOOKUP($A7,'19-20 &amp; 20-21 Trip comparison'!$A$3:$AV$36,44,)</f>
        <v>10520</v>
      </c>
      <c r="C7" s="124">
        <f>VLOOKUP(A7,'19-20 &amp; 20-21 Trip comparison'!$A$3:$AV$36,45,)</f>
        <v>3436</v>
      </c>
      <c r="D7" s="23">
        <f t="shared" si="0"/>
        <v>-0.67338403041825101</v>
      </c>
      <c r="E7" s="51"/>
      <c r="F7" s="92" t="s">
        <v>23</v>
      </c>
      <c r="G7" s="61">
        <f t="shared" si="1"/>
        <v>8217</v>
      </c>
      <c r="H7" s="124">
        <f t="shared" si="2"/>
        <v>3057</v>
      </c>
      <c r="I7" s="23">
        <f t="shared" si="3"/>
        <v>-0.62796641109894125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12208</v>
      </c>
      <c r="C8" s="124">
        <f>VLOOKUP(A8,'19-20 &amp; 20-21 Trip comparison'!$A$3:$AV$36,45,)</f>
        <v>3320</v>
      </c>
      <c r="D8" s="23">
        <f t="shared" si="0"/>
        <v>-0.72804718217562248</v>
      </c>
      <c r="E8" s="51"/>
      <c r="F8" s="92" t="s">
        <v>17</v>
      </c>
      <c r="G8" s="61">
        <f t="shared" si="1"/>
        <v>11117</v>
      </c>
      <c r="H8" s="124">
        <f t="shared" si="2"/>
        <v>4083</v>
      </c>
      <c r="I8" s="23">
        <f t="shared" si="3"/>
        <v>-0.63272465593235583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23</v>
      </c>
      <c r="B9" s="61">
        <f>VLOOKUP($A9,'19-20 &amp; 20-21 Trip comparison'!$A$3:$AV$36,44,)</f>
        <v>8217</v>
      </c>
      <c r="C9" s="124">
        <f>VLOOKUP(A9,'19-20 &amp; 20-21 Trip comparison'!$A$3:$AV$36,45,)</f>
        <v>3057</v>
      </c>
      <c r="D9" s="23">
        <f t="shared" si="0"/>
        <v>-0.62796641109894125</v>
      </c>
      <c r="E9" s="51"/>
      <c r="F9" s="92" t="s">
        <v>37</v>
      </c>
      <c r="G9" s="61">
        <f t="shared" si="1"/>
        <v>7622</v>
      </c>
      <c r="H9" s="124">
        <f t="shared" si="2"/>
        <v>2496</v>
      </c>
      <c r="I9" s="23">
        <f t="shared" si="3"/>
        <v>-0.67252689582786673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37</v>
      </c>
      <c r="B10" s="61">
        <f>VLOOKUP($A10,'19-20 &amp; 20-21 Trip comparison'!$A$3:$AV$36,44,)</f>
        <v>7622</v>
      </c>
      <c r="C10" s="124">
        <f>VLOOKUP(A10,'19-20 &amp; 20-21 Trip comparison'!$A$3:$AV$36,45,)</f>
        <v>2496</v>
      </c>
      <c r="D10" s="23">
        <f t="shared" si="0"/>
        <v>-0.67252689582786673</v>
      </c>
      <c r="E10" s="51"/>
      <c r="F10" s="92" t="s">
        <v>12</v>
      </c>
      <c r="G10" s="61">
        <f t="shared" si="1"/>
        <v>10520</v>
      </c>
      <c r="H10" s="124">
        <f t="shared" si="2"/>
        <v>3436</v>
      </c>
      <c r="I10" s="23">
        <f t="shared" si="3"/>
        <v>-0.67338403041825101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28</v>
      </c>
      <c r="B11" s="61">
        <f>VLOOKUP($A11,'19-20 &amp; 20-21 Trip comparison'!$A$3:$AV$36,44,)</f>
        <v>8850</v>
      </c>
      <c r="C11" s="124">
        <f>VLOOKUP(A11,'19-20 &amp; 20-21 Trip comparison'!$A$3:$AV$36,45,)</f>
        <v>2405</v>
      </c>
      <c r="D11" s="23">
        <f t="shared" si="0"/>
        <v>-0.7282485875706215</v>
      </c>
      <c r="E11" s="51"/>
      <c r="F11" s="92" t="s">
        <v>24</v>
      </c>
      <c r="G11" s="61">
        <f t="shared" si="1"/>
        <v>5911</v>
      </c>
      <c r="H11" s="124">
        <f t="shared" si="2"/>
        <v>1895</v>
      </c>
      <c r="I11" s="23">
        <f t="shared" si="3"/>
        <v>-0.6794112671290814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92</v>
      </c>
      <c r="B12" s="61">
        <f>VLOOKUP($A12,'19-20 &amp; 20-21 Trip comparison'!$A$3:$AV$36,44,)</f>
        <v>5972</v>
      </c>
      <c r="C12" s="124">
        <f>VLOOKUP(A12,'19-20 &amp; 20-21 Trip comparison'!$A$3:$AV$36,45,)</f>
        <v>2312</v>
      </c>
      <c r="D12" s="23">
        <f t="shared" si="0"/>
        <v>-0.61286001339584728</v>
      </c>
      <c r="E12" s="51"/>
      <c r="F12" s="92" t="s">
        <v>18</v>
      </c>
      <c r="G12" s="61">
        <f t="shared" si="1"/>
        <v>11824</v>
      </c>
      <c r="H12" s="124">
        <f t="shared" si="2"/>
        <v>3611</v>
      </c>
      <c r="I12" s="23">
        <f t="shared" si="3"/>
        <v>-0.69460419485791602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43</v>
      </c>
      <c r="B13" s="61">
        <f>VLOOKUP($A13,'19-20 &amp; 20-21 Trip comparison'!$A$3:$AV$36,44,)</f>
        <v>12111</v>
      </c>
      <c r="C13" s="124">
        <f>VLOOKUP(A13,'19-20 &amp; 20-21 Trip comparison'!$A$3:$AV$36,45,)</f>
        <v>2307</v>
      </c>
      <c r="D13" s="23">
        <f t="shared" si="0"/>
        <v>-0.80951201387168692</v>
      </c>
      <c r="E13" s="51"/>
      <c r="F13" s="92" t="s">
        <v>36</v>
      </c>
      <c r="G13" s="61">
        <f t="shared" si="1"/>
        <v>6533</v>
      </c>
      <c r="H13" s="124">
        <f t="shared" si="2"/>
        <v>1938</v>
      </c>
      <c r="I13" s="23">
        <f t="shared" si="3"/>
        <v>-0.70335221184754326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42</v>
      </c>
      <c r="B14" s="61">
        <f>VLOOKUP($A14,'19-20 &amp; 20-21 Trip comparison'!$A$3:$AV$36,44,)</f>
        <v>12920</v>
      </c>
      <c r="C14" s="124">
        <f>VLOOKUP(A14,'19-20 &amp; 20-21 Trip comparison'!$A$3:$AV$36,45,)</f>
        <v>2005</v>
      </c>
      <c r="D14" s="23">
        <f t="shared" si="0"/>
        <v>-0.8448142414860681</v>
      </c>
      <c r="E14" s="51"/>
      <c r="F14" s="92" t="s">
        <v>30</v>
      </c>
      <c r="G14" s="61">
        <f t="shared" si="1"/>
        <v>6704</v>
      </c>
      <c r="H14" s="124">
        <f t="shared" si="2"/>
        <v>1940</v>
      </c>
      <c r="I14" s="23">
        <f t="shared" si="3"/>
        <v>-0.71062052505966589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30</v>
      </c>
      <c r="B15" s="61">
        <f>VLOOKUP($A15,'19-20 &amp; 20-21 Trip comparison'!$A$3:$AV$36,44,)</f>
        <v>6704</v>
      </c>
      <c r="C15" s="124">
        <f>VLOOKUP(A15,'19-20 &amp; 20-21 Trip comparison'!$A$3:$AV$36,45,)</f>
        <v>1940</v>
      </c>
      <c r="D15" s="23">
        <f t="shared" si="0"/>
        <v>-0.71062052505966589</v>
      </c>
      <c r="E15" s="51"/>
      <c r="F15" s="92" t="s">
        <v>21</v>
      </c>
      <c r="G15" s="61">
        <f t="shared" si="1"/>
        <v>3566</v>
      </c>
      <c r="H15" s="124">
        <f t="shared" si="2"/>
        <v>1002</v>
      </c>
      <c r="I15" s="23">
        <f t="shared" si="3"/>
        <v>-0.71901289960740322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36</v>
      </c>
      <c r="B16" s="61">
        <f>VLOOKUP($A16,'19-20 &amp; 20-21 Trip comparison'!$A$3:$AV$36,44,)</f>
        <v>6533</v>
      </c>
      <c r="C16" s="124">
        <f>VLOOKUP(A16,'19-20 &amp; 20-21 Trip comparison'!$A$3:$AV$36,45,)</f>
        <v>1938</v>
      </c>
      <c r="D16" s="23">
        <f t="shared" si="0"/>
        <v>-0.70335221184754326</v>
      </c>
      <c r="E16" s="51"/>
      <c r="F16" s="92" t="s">
        <v>13</v>
      </c>
      <c r="G16" s="61">
        <f t="shared" si="1"/>
        <v>200</v>
      </c>
      <c r="H16" s="124">
        <f t="shared" si="2"/>
        <v>55</v>
      </c>
      <c r="I16" s="23">
        <f t="shared" si="3"/>
        <v>-0.72499999999999998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26</v>
      </c>
      <c r="B17" s="61">
        <f>VLOOKUP($A17,'19-20 &amp; 20-21 Trip comparison'!$A$3:$AV$36,44,)</f>
        <v>10124</v>
      </c>
      <c r="C17" s="124">
        <f>VLOOKUP(A17,'19-20 &amp; 20-21 Trip comparison'!$A$3:$AV$36,45,)</f>
        <v>1904</v>
      </c>
      <c r="D17" s="23">
        <f t="shared" si="0"/>
        <v>-0.81193204267088104</v>
      </c>
      <c r="E17" s="51"/>
      <c r="F17" s="92" t="s">
        <v>35</v>
      </c>
      <c r="G17" s="61">
        <f t="shared" si="1"/>
        <v>12208</v>
      </c>
      <c r="H17" s="124">
        <f t="shared" si="2"/>
        <v>3320</v>
      </c>
      <c r="I17" s="23">
        <f t="shared" si="3"/>
        <v>-0.72804718217562248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24</v>
      </c>
      <c r="B18" s="61">
        <f>VLOOKUP($A18,'19-20 &amp; 20-21 Trip comparison'!$A$3:$AV$36,44,)</f>
        <v>5911</v>
      </c>
      <c r="C18" s="124">
        <f>VLOOKUP(A18,'19-20 &amp; 20-21 Trip comparison'!$A$3:$AV$36,45,)</f>
        <v>1895</v>
      </c>
      <c r="D18" s="23">
        <f t="shared" si="0"/>
        <v>-0.6794112671290814</v>
      </c>
      <c r="E18" s="51"/>
      <c r="F18" s="92" t="s">
        <v>28</v>
      </c>
      <c r="G18" s="61">
        <f t="shared" si="1"/>
        <v>8850</v>
      </c>
      <c r="H18" s="124">
        <f t="shared" si="2"/>
        <v>2405</v>
      </c>
      <c r="I18" s="23">
        <f t="shared" si="3"/>
        <v>-0.7282485875706215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20</v>
      </c>
      <c r="B19" s="61">
        <f>VLOOKUP($A19,'19-20 &amp; 20-21 Trip comparison'!$A$3:$AV$36,44,)</f>
        <v>12775</v>
      </c>
      <c r="C19" s="124">
        <f>VLOOKUP(A19,'19-20 &amp; 20-21 Trip comparison'!$A$3:$AV$36,45,)</f>
        <v>1817</v>
      </c>
      <c r="D19" s="23">
        <f t="shared" si="0"/>
        <v>-0.85776908023483367</v>
      </c>
      <c r="E19" s="51"/>
      <c r="F19" s="92" t="s">
        <v>31</v>
      </c>
      <c r="G19" s="61">
        <f t="shared" si="1"/>
        <v>2952</v>
      </c>
      <c r="H19" s="124">
        <f t="shared" si="2"/>
        <v>782</v>
      </c>
      <c r="I19" s="23">
        <f t="shared" si="3"/>
        <v>-0.73509485094850946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10</v>
      </c>
      <c r="B20" s="61">
        <f>VLOOKUP($A20,'19-20 &amp; 20-21 Trip comparison'!$A$3:$AV$36,44,)</f>
        <v>8070</v>
      </c>
      <c r="C20" s="124">
        <f>VLOOKUP(A20,'19-20 &amp; 20-21 Trip comparison'!$A$3:$AV$36,45,)</f>
        <v>1740</v>
      </c>
      <c r="D20" s="23">
        <f t="shared" si="0"/>
        <v>-0.78438661710037172</v>
      </c>
      <c r="E20" s="51"/>
      <c r="F20" s="92" t="s">
        <v>16</v>
      </c>
      <c r="G20" s="61">
        <f t="shared" si="1"/>
        <v>3042</v>
      </c>
      <c r="H20" s="124">
        <f t="shared" si="2"/>
        <v>718</v>
      </c>
      <c r="I20" s="23">
        <f t="shared" si="3"/>
        <v>-0.76397107166337941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27</v>
      </c>
      <c r="B21" s="61">
        <f>VLOOKUP($A21,'19-20 &amp; 20-21 Trip comparison'!$A$3:$AV$36,44,)</f>
        <v>8581</v>
      </c>
      <c r="C21" s="124">
        <f>VLOOKUP(A21,'19-20 &amp; 20-21 Trip comparison'!$A$3:$AV$36,45,)</f>
        <v>1702</v>
      </c>
      <c r="D21" s="23">
        <f t="shared" si="0"/>
        <v>-0.80165481878568934</v>
      </c>
      <c r="E21" s="51"/>
      <c r="F21" s="92" t="s">
        <v>15</v>
      </c>
      <c r="G21" s="61">
        <f t="shared" si="1"/>
        <v>7449</v>
      </c>
      <c r="H21" s="124">
        <f t="shared" si="2"/>
        <v>1644</v>
      </c>
      <c r="I21" s="23">
        <f t="shared" si="3"/>
        <v>-0.779299234796617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15</v>
      </c>
      <c r="B22" s="61">
        <f>VLOOKUP($A22,'19-20 &amp; 20-21 Trip comparison'!$A$3:$AV$36,44,)</f>
        <v>7449</v>
      </c>
      <c r="C22" s="124">
        <f>VLOOKUP(A22,'19-20 &amp; 20-21 Trip comparison'!$A$3:$AV$36,45,)</f>
        <v>1644</v>
      </c>
      <c r="D22" s="23">
        <f t="shared" si="0"/>
        <v>-0.779299234796617</v>
      </c>
      <c r="E22" s="51"/>
      <c r="F22" s="92" t="s">
        <v>10</v>
      </c>
      <c r="G22" s="61">
        <f t="shared" si="1"/>
        <v>8070</v>
      </c>
      <c r="H22" s="124">
        <f t="shared" si="2"/>
        <v>1740</v>
      </c>
      <c r="I22" s="23">
        <f t="shared" si="3"/>
        <v>-0.78438661710037172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25</v>
      </c>
      <c r="B23" s="61">
        <f>VLOOKUP($A23,'19-20 &amp; 20-21 Trip comparison'!$A$3:$AV$36,44,)</f>
        <v>9033</v>
      </c>
      <c r="C23" s="124">
        <f>VLOOKUP(A23,'19-20 &amp; 20-21 Trip comparison'!$A$3:$AV$36,45,)</f>
        <v>1556</v>
      </c>
      <c r="D23" s="23">
        <f t="shared" si="0"/>
        <v>-0.82774272113362113</v>
      </c>
      <c r="E23" s="51"/>
      <c r="F23" s="92" t="s">
        <v>14</v>
      </c>
      <c r="G23" s="61">
        <f t="shared" si="1"/>
        <v>6118</v>
      </c>
      <c r="H23" s="124">
        <f t="shared" si="2"/>
        <v>1271</v>
      </c>
      <c r="I23" s="23">
        <f t="shared" si="3"/>
        <v>-0.7922523700555737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38</v>
      </c>
      <c r="B24" s="61">
        <f>VLOOKUP($A24,'19-20 &amp; 20-21 Trip comparison'!$A$3:$AV$36,44,)</f>
        <v>10667</v>
      </c>
      <c r="C24" s="124">
        <f>VLOOKUP(A24,'19-20 &amp; 20-21 Trip comparison'!$A$3:$AV$36,45,)</f>
        <v>1553</v>
      </c>
      <c r="D24" s="23">
        <f t="shared" si="0"/>
        <v>-0.85441079966251055</v>
      </c>
      <c r="E24" s="51"/>
      <c r="F24" s="92" t="s">
        <v>27</v>
      </c>
      <c r="G24" s="61">
        <f t="shared" si="1"/>
        <v>8581</v>
      </c>
      <c r="H24" s="124">
        <f t="shared" si="2"/>
        <v>1702</v>
      </c>
      <c r="I24" s="23">
        <f t="shared" si="3"/>
        <v>-0.80165481878568934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3924</v>
      </c>
      <c r="C25" s="124">
        <f>VLOOKUP(A25,'19-20 &amp; 20-21 Trip comparison'!$A$3:$AV$36,45,)</f>
        <v>1491</v>
      </c>
      <c r="D25" s="23">
        <f t="shared" si="0"/>
        <v>-0.62003058103975528</v>
      </c>
      <c r="E25" s="51"/>
      <c r="F25" s="92" t="s">
        <v>34</v>
      </c>
      <c r="G25" s="61">
        <f t="shared" si="1"/>
        <v>5614</v>
      </c>
      <c r="H25" s="124">
        <f t="shared" si="2"/>
        <v>1106</v>
      </c>
      <c r="I25" s="23">
        <f t="shared" si="3"/>
        <v>-0.80299251870324184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6889</v>
      </c>
      <c r="C26" s="124">
        <f>VLOOKUP(A26,'19-20 &amp; 20-21 Trip comparison'!$A$3:$AV$36,45,)</f>
        <v>1329</v>
      </c>
      <c r="D26" s="23">
        <f t="shared" si="0"/>
        <v>-0.80708375671360133</v>
      </c>
      <c r="E26" s="51"/>
      <c r="F26" s="92" t="s">
        <v>11</v>
      </c>
      <c r="G26" s="61">
        <f t="shared" si="1"/>
        <v>3779</v>
      </c>
      <c r="H26" s="124">
        <f t="shared" si="2"/>
        <v>743</v>
      </c>
      <c r="I26" s="23">
        <f t="shared" si="3"/>
        <v>-0.80338713945488227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14</v>
      </c>
      <c r="B27" s="61">
        <f>VLOOKUP($A27,'19-20 &amp; 20-21 Trip comparison'!$A$3:$AV$36,44,)</f>
        <v>6118</v>
      </c>
      <c r="C27" s="124">
        <f>VLOOKUP(A27,'19-20 &amp; 20-21 Trip comparison'!$A$3:$AV$36,45,)</f>
        <v>1271</v>
      </c>
      <c r="D27" s="23">
        <f t="shared" si="0"/>
        <v>-0.7922523700555737</v>
      </c>
      <c r="E27" s="51"/>
      <c r="F27" s="92" t="s">
        <v>22</v>
      </c>
      <c r="G27" s="61">
        <f t="shared" si="1"/>
        <v>6889</v>
      </c>
      <c r="H27" s="124">
        <f t="shared" si="2"/>
        <v>1329</v>
      </c>
      <c r="I27" s="23">
        <f t="shared" si="3"/>
        <v>-0.80708375671360133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29</v>
      </c>
      <c r="B28" s="61">
        <f>VLOOKUP($A28,'19-20 &amp; 20-21 Trip comparison'!$A$3:$AV$36,44,)</f>
        <v>6819</v>
      </c>
      <c r="C28" s="124">
        <f>VLOOKUP(A28,'19-20 &amp; 20-21 Trip comparison'!$A$3:$AV$36,45,)</f>
        <v>1194</v>
      </c>
      <c r="D28" s="23">
        <f t="shared" si="0"/>
        <v>-0.82490101187857456</v>
      </c>
      <c r="E28" s="51"/>
      <c r="F28" s="92" t="s">
        <v>43</v>
      </c>
      <c r="G28" s="61">
        <f t="shared" si="1"/>
        <v>12111</v>
      </c>
      <c r="H28" s="124">
        <f t="shared" si="2"/>
        <v>2307</v>
      </c>
      <c r="I28" s="23">
        <f t="shared" si="3"/>
        <v>-0.80951201387168692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34</v>
      </c>
      <c r="B29" s="61">
        <f>VLOOKUP($A29,'19-20 &amp; 20-21 Trip comparison'!$A$3:$AV$36,44,)</f>
        <v>5614</v>
      </c>
      <c r="C29" s="124">
        <f>VLOOKUP(A29,'19-20 &amp; 20-21 Trip comparison'!$A$3:$AV$36,45,)</f>
        <v>1106</v>
      </c>
      <c r="D29" s="23">
        <f t="shared" si="0"/>
        <v>-0.80299251870324184</v>
      </c>
      <c r="E29" s="51"/>
      <c r="F29" s="92" t="s">
        <v>26</v>
      </c>
      <c r="G29" s="61">
        <f t="shared" si="1"/>
        <v>10124</v>
      </c>
      <c r="H29" s="124">
        <f t="shared" si="2"/>
        <v>1904</v>
      </c>
      <c r="I29" s="23">
        <f t="shared" si="3"/>
        <v>-0.81193204267088104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21</v>
      </c>
      <c r="B30" s="61">
        <f>VLOOKUP($A30,'19-20 &amp; 20-21 Trip comparison'!$A$3:$AV$36,44,)</f>
        <v>3566</v>
      </c>
      <c r="C30" s="124">
        <f>VLOOKUP(A30,'19-20 &amp; 20-21 Trip comparison'!$A$3:$AV$36,45,)</f>
        <v>1002</v>
      </c>
      <c r="D30" s="23">
        <f t="shared" si="0"/>
        <v>-0.71901289960740322</v>
      </c>
      <c r="E30" s="51"/>
      <c r="F30" s="92" t="s">
        <v>29</v>
      </c>
      <c r="G30" s="61">
        <f t="shared" si="1"/>
        <v>6819</v>
      </c>
      <c r="H30" s="124">
        <f t="shared" si="2"/>
        <v>1194</v>
      </c>
      <c r="I30" s="23">
        <f t="shared" si="3"/>
        <v>-0.82490101187857456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44</v>
      </c>
      <c r="B31" s="61">
        <f>VLOOKUP($A31,'19-20 &amp; 20-21 Trip comparison'!$A$3:$AV$36,44,)</f>
        <v>5655</v>
      </c>
      <c r="C31" s="124">
        <f>VLOOKUP(A31,'19-20 &amp; 20-21 Trip comparison'!$A$3:$AV$36,45,)</f>
        <v>904</v>
      </c>
      <c r="D31" s="23">
        <f t="shared" si="0"/>
        <v>-0.84014146772767462</v>
      </c>
      <c r="E31" s="51"/>
      <c r="F31" s="92" t="s">
        <v>25</v>
      </c>
      <c r="G31" s="61">
        <f t="shared" si="1"/>
        <v>9033</v>
      </c>
      <c r="H31" s="124">
        <f t="shared" si="2"/>
        <v>1556</v>
      </c>
      <c r="I31" s="23">
        <f t="shared" si="3"/>
        <v>-0.82774272113362113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31</v>
      </c>
      <c r="B32" s="61">
        <f>VLOOKUP($A32,'19-20 &amp; 20-21 Trip comparison'!$A$3:$AV$36,44,)</f>
        <v>2952</v>
      </c>
      <c r="C32" s="124">
        <f>VLOOKUP(A32,'19-20 &amp; 20-21 Trip comparison'!$A$3:$AV$36,45,)</f>
        <v>782</v>
      </c>
      <c r="D32" s="23">
        <f t="shared" si="0"/>
        <v>-0.73509485094850946</v>
      </c>
      <c r="E32" s="51"/>
      <c r="F32" s="92" t="s">
        <v>44</v>
      </c>
      <c r="G32" s="61">
        <f t="shared" si="1"/>
        <v>5655</v>
      </c>
      <c r="H32" s="124">
        <f t="shared" si="2"/>
        <v>904</v>
      </c>
      <c r="I32" s="23">
        <f t="shared" si="3"/>
        <v>-0.84014146772767462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11</v>
      </c>
      <c r="B33" s="61">
        <f>VLOOKUP($A33,'19-20 &amp; 20-21 Trip comparison'!$A$3:$AV$36,44,)</f>
        <v>3779</v>
      </c>
      <c r="C33" s="124">
        <f>VLOOKUP(A33,'19-20 &amp; 20-21 Trip comparison'!$A$3:$AV$36,45,)</f>
        <v>743</v>
      </c>
      <c r="D33" s="23">
        <f t="shared" si="0"/>
        <v>-0.80338713945488227</v>
      </c>
      <c r="E33" s="51"/>
      <c r="F33" s="92" t="s">
        <v>42</v>
      </c>
      <c r="G33" s="61">
        <f t="shared" si="1"/>
        <v>12920</v>
      </c>
      <c r="H33" s="124">
        <f t="shared" si="2"/>
        <v>2005</v>
      </c>
      <c r="I33" s="23">
        <f t="shared" si="3"/>
        <v>-0.8448142414860681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16</v>
      </c>
      <c r="B34" s="61">
        <f>VLOOKUP($A34,'19-20 &amp; 20-21 Trip comparison'!$A$3:$AV$36,44,)</f>
        <v>3042</v>
      </c>
      <c r="C34" s="124">
        <f>VLOOKUP(A34,'19-20 &amp; 20-21 Trip comparison'!$A$3:$AV$36,45,)</f>
        <v>718</v>
      </c>
      <c r="D34" s="23">
        <f t="shared" si="0"/>
        <v>-0.76397107166337941</v>
      </c>
      <c r="E34" s="51"/>
      <c r="F34" s="92" t="s">
        <v>38</v>
      </c>
      <c r="G34" s="61">
        <f t="shared" si="1"/>
        <v>10667</v>
      </c>
      <c r="H34" s="124">
        <f t="shared" si="2"/>
        <v>1553</v>
      </c>
      <c r="I34" s="23">
        <f t="shared" si="3"/>
        <v>-0.85441079966251055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19</v>
      </c>
      <c r="B35" s="61">
        <f>VLOOKUP($A35,'19-20 &amp; 20-21 Trip comparison'!$A$3:$AV$36,44,)</f>
        <v>5267</v>
      </c>
      <c r="C35" s="124">
        <f>VLOOKUP(A35,'19-20 &amp; 20-21 Trip comparison'!$A$3:$AV$36,45,)</f>
        <v>576</v>
      </c>
      <c r="D35" s="23">
        <f t="shared" si="0"/>
        <v>-0.89063983292196691</v>
      </c>
      <c r="F35" s="92" t="s">
        <v>20</v>
      </c>
      <c r="G35" s="61">
        <f t="shared" si="1"/>
        <v>12775</v>
      </c>
      <c r="H35" s="124">
        <f t="shared" si="2"/>
        <v>1817</v>
      </c>
      <c r="I35" s="23">
        <f t="shared" si="3"/>
        <v>-0.85776908023483367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3568</v>
      </c>
      <c r="C36" s="124">
        <f>VLOOKUP(A36,'19-20 &amp; 20-21 Trip comparison'!$A$3:$AV$36,45,)</f>
        <v>423</v>
      </c>
      <c r="D36" s="23">
        <f t="shared" si="0"/>
        <v>-0.88144618834080712</v>
      </c>
      <c r="F36" s="92" t="s">
        <v>9</v>
      </c>
      <c r="G36" s="61">
        <f t="shared" si="1"/>
        <v>3568</v>
      </c>
      <c r="H36" s="124">
        <f t="shared" si="2"/>
        <v>423</v>
      </c>
      <c r="I36" s="23">
        <f t="shared" si="3"/>
        <v>-0.88144618834080712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200</v>
      </c>
      <c r="C37" s="133">
        <f>VLOOKUP(A37,'19-20 &amp; 20-21 Trip comparison'!$A$3:$AV$36,45,)</f>
        <v>55</v>
      </c>
      <c r="D37" s="134">
        <f t="shared" si="0"/>
        <v>-0.72499999999999998</v>
      </c>
      <c r="F37" s="107" t="s">
        <v>19</v>
      </c>
      <c r="G37" s="132">
        <f t="shared" si="1"/>
        <v>5267</v>
      </c>
      <c r="H37" s="133">
        <f t="shared" si="2"/>
        <v>576</v>
      </c>
      <c r="I37" s="134">
        <f t="shared" si="3"/>
        <v>-0.89063983292196691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244601</v>
      </c>
      <c r="C38" s="125">
        <f>SUM(C5:C37)</f>
        <v>58315</v>
      </c>
      <c r="D38" s="139">
        <f t="shared" ref="D38" si="4">C38/B38-1</f>
        <v>-0.76159132628239457</v>
      </c>
      <c r="F38" s="4" t="s">
        <v>33</v>
      </c>
      <c r="G38" s="8">
        <f>SUM(G5:G37)</f>
        <v>244601</v>
      </c>
      <c r="H38" s="125">
        <f>SUM(H5:H37)</f>
        <v>58315</v>
      </c>
      <c r="I38" s="139">
        <f t="shared" ref="I38" si="5">H38/G38-1</f>
        <v>-0.76159132628239457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descending="1"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2020-07-14T12:43:50Z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