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70E652F8-E60F-4DAE-8BB3-45DF13D63F3F}" xr6:coauthVersionLast="45" xr6:coauthVersionMax="45" xr10:uidLastSave="{00000000-0000-0000-0000-000000000000}"/>
  <bookViews>
    <workbookView xWindow="29955" yWindow="3195" windowWidth="17760" windowHeight="8190" tabRatio="601" xr2:uid="{00000000-000D-0000-FFFF-FFFF00000000}"/>
  </bookViews>
  <sheets>
    <sheet name="Monthly update trip volumes" sheetId="57" r:id="rId1"/>
    <sheet name="19-20 &amp; 20-21 Trip comparison" sheetId="1" r:id="rId2"/>
    <sheet name="Descending Order" sheetId="5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'19-20 &amp; 20-21 Trip comparison'!#REF!</definedName>
    <definedName name="_xlnm._FilterDatabase" localSheetId="2" hidden="1">'Descending Order'!$A$4:$D$37</definedName>
    <definedName name="_xlnm.Print_Titles" localSheetId="1">'19-20 &amp; 20-21 Trip comparison'!$A:$A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5" i="1" l="1"/>
  <c r="AG35" i="1"/>
  <c r="AD35" i="1"/>
  <c r="AA35" i="1"/>
  <c r="X35" i="1"/>
  <c r="U35" i="1"/>
  <c r="R35" i="1"/>
  <c r="O35" i="1"/>
  <c r="L35" i="1"/>
  <c r="I35" i="1"/>
  <c r="F35" i="1"/>
  <c r="C35" i="1"/>
  <c r="AJ34" i="1"/>
  <c r="AG34" i="1"/>
  <c r="AD34" i="1"/>
  <c r="AA34" i="1"/>
  <c r="X34" i="1"/>
  <c r="U34" i="1"/>
  <c r="R34" i="1"/>
  <c r="O34" i="1"/>
  <c r="L34" i="1"/>
  <c r="I34" i="1"/>
  <c r="F34" i="1"/>
  <c r="C34" i="1"/>
  <c r="AJ33" i="1"/>
  <c r="AG33" i="1"/>
  <c r="AD33" i="1"/>
  <c r="AA33" i="1"/>
  <c r="X33" i="1"/>
  <c r="U33" i="1"/>
  <c r="R33" i="1"/>
  <c r="O33" i="1"/>
  <c r="L33" i="1"/>
  <c r="I33" i="1"/>
  <c r="F33" i="1"/>
  <c r="C33" i="1"/>
  <c r="AJ32" i="1"/>
  <c r="AG32" i="1"/>
  <c r="AD32" i="1"/>
  <c r="AA32" i="1"/>
  <c r="X32" i="1"/>
  <c r="U32" i="1"/>
  <c r="R32" i="1"/>
  <c r="O32" i="1"/>
  <c r="L32" i="1"/>
  <c r="I32" i="1"/>
  <c r="F32" i="1"/>
  <c r="C32" i="1"/>
  <c r="AJ31" i="1"/>
  <c r="AG31" i="1"/>
  <c r="AD31" i="1"/>
  <c r="AA31" i="1"/>
  <c r="X31" i="1"/>
  <c r="U31" i="1"/>
  <c r="R31" i="1"/>
  <c r="O31" i="1"/>
  <c r="L31" i="1"/>
  <c r="I31" i="1"/>
  <c r="F31" i="1"/>
  <c r="C31" i="1"/>
  <c r="AJ30" i="1"/>
  <c r="AG30" i="1"/>
  <c r="AD30" i="1"/>
  <c r="AA30" i="1"/>
  <c r="X30" i="1"/>
  <c r="U30" i="1"/>
  <c r="R30" i="1"/>
  <c r="O30" i="1"/>
  <c r="L30" i="1"/>
  <c r="I30" i="1"/>
  <c r="F30" i="1"/>
  <c r="C30" i="1"/>
  <c r="AJ29" i="1"/>
  <c r="AG29" i="1"/>
  <c r="AD29" i="1"/>
  <c r="AA29" i="1"/>
  <c r="X29" i="1"/>
  <c r="U29" i="1"/>
  <c r="R29" i="1"/>
  <c r="O29" i="1"/>
  <c r="L29" i="1"/>
  <c r="I29" i="1"/>
  <c r="F29" i="1"/>
  <c r="C29" i="1"/>
  <c r="AJ28" i="1"/>
  <c r="AG28" i="1"/>
  <c r="AD28" i="1"/>
  <c r="AA28" i="1"/>
  <c r="X28" i="1"/>
  <c r="U28" i="1"/>
  <c r="R28" i="1"/>
  <c r="O28" i="1"/>
  <c r="L28" i="1"/>
  <c r="I28" i="1"/>
  <c r="F28" i="1"/>
  <c r="C28" i="1"/>
  <c r="AJ27" i="1"/>
  <c r="AG27" i="1"/>
  <c r="AD27" i="1"/>
  <c r="AA27" i="1"/>
  <c r="X27" i="1"/>
  <c r="U27" i="1"/>
  <c r="R27" i="1"/>
  <c r="O27" i="1"/>
  <c r="L27" i="1"/>
  <c r="I27" i="1"/>
  <c r="F27" i="1"/>
  <c r="C27" i="1"/>
  <c r="AJ26" i="1"/>
  <c r="AG26" i="1"/>
  <c r="AD26" i="1"/>
  <c r="AA26" i="1"/>
  <c r="X26" i="1"/>
  <c r="U26" i="1"/>
  <c r="R26" i="1"/>
  <c r="O26" i="1"/>
  <c r="L26" i="1"/>
  <c r="I26" i="1"/>
  <c r="F26" i="1"/>
  <c r="C26" i="1"/>
  <c r="AJ25" i="1"/>
  <c r="AG25" i="1"/>
  <c r="AD25" i="1"/>
  <c r="AA25" i="1"/>
  <c r="X25" i="1"/>
  <c r="U25" i="1"/>
  <c r="R25" i="1"/>
  <c r="O25" i="1"/>
  <c r="L25" i="1"/>
  <c r="I25" i="1"/>
  <c r="F25" i="1"/>
  <c r="C25" i="1"/>
  <c r="AJ24" i="1"/>
  <c r="AG24" i="1"/>
  <c r="AD24" i="1"/>
  <c r="AA24" i="1"/>
  <c r="X24" i="1"/>
  <c r="U24" i="1"/>
  <c r="R24" i="1"/>
  <c r="O24" i="1"/>
  <c r="L24" i="1"/>
  <c r="I24" i="1"/>
  <c r="F24" i="1"/>
  <c r="C24" i="1"/>
  <c r="AJ23" i="1"/>
  <c r="AG23" i="1"/>
  <c r="AD23" i="1"/>
  <c r="AA23" i="1"/>
  <c r="X23" i="1"/>
  <c r="U23" i="1"/>
  <c r="R23" i="1"/>
  <c r="O23" i="1"/>
  <c r="L23" i="1"/>
  <c r="I23" i="1"/>
  <c r="F23" i="1"/>
  <c r="C23" i="1"/>
  <c r="AJ22" i="1"/>
  <c r="AG22" i="1"/>
  <c r="AD22" i="1"/>
  <c r="AA22" i="1"/>
  <c r="X22" i="1"/>
  <c r="U22" i="1"/>
  <c r="R22" i="1"/>
  <c r="O22" i="1"/>
  <c r="L22" i="1"/>
  <c r="I22" i="1"/>
  <c r="F22" i="1"/>
  <c r="C22" i="1"/>
  <c r="AJ21" i="1"/>
  <c r="AG21" i="1"/>
  <c r="AD21" i="1"/>
  <c r="AA21" i="1"/>
  <c r="X21" i="1"/>
  <c r="U21" i="1"/>
  <c r="R21" i="1"/>
  <c r="O21" i="1"/>
  <c r="L21" i="1"/>
  <c r="I21" i="1"/>
  <c r="F21" i="1"/>
  <c r="C21" i="1"/>
  <c r="AJ20" i="1"/>
  <c r="AG20" i="1"/>
  <c r="AD20" i="1"/>
  <c r="AA20" i="1"/>
  <c r="X20" i="1"/>
  <c r="U20" i="1"/>
  <c r="R20" i="1"/>
  <c r="O20" i="1"/>
  <c r="L20" i="1"/>
  <c r="I20" i="1"/>
  <c r="F20" i="1"/>
  <c r="C20" i="1"/>
  <c r="AJ19" i="1"/>
  <c r="AG19" i="1"/>
  <c r="AD19" i="1"/>
  <c r="AA19" i="1"/>
  <c r="X19" i="1"/>
  <c r="U19" i="1"/>
  <c r="R19" i="1"/>
  <c r="O19" i="1"/>
  <c r="L19" i="1"/>
  <c r="I19" i="1"/>
  <c r="F19" i="1"/>
  <c r="C19" i="1"/>
  <c r="AJ18" i="1"/>
  <c r="AG18" i="1"/>
  <c r="AD18" i="1"/>
  <c r="AA18" i="1"/>
  <c r="X18" i="1"/>
  <c r="U18" i="1"/>
  <c r="R18" i="1"/>
  <c r="O18" i="1"/>
  <c r="L18" i="1"/>
  <c r="I18" i="1"/>
  <c r="F18" i="1"/>
  <c r="C18" i="1"/>
  <c r="AJ17" i="1"/>
  <c r="AG17" i="1"/>
  <c r="AD17" i="1"/>
  <c r="AA17" i="1"/>
  <c r="X17" i="1"/>
  <c r="U17" i="1"/>
  <c r="R17" i="1"/>
  <c r="O17" i="1"/>
  <c r="L17" i="1"/>
  <c r="I17" i="1"/>
  <c r="F17" i="1"/>
  <c r="C17" i="1"/>
  <c r="AJ16" i="1"/>
  <c r="AG16" i="1"/>
  <c r="AD16" i="1"/>
  <c r="AA16" i="1"/>
  <c r="X16" i="1"/>
  <c r="U16" i="1"/>
  <c r="R16" i="1"/>
  <c r="O16" i="1"/>
  <c r="L16" i="1"/>
  <c r="I16" i="1"/>
  <c r="F16" i="1"/>
  <c r="C16" i="1"/>
  <c r="AJ15" i="1"/>
  <c r="AG15" i="1"/>
  <c r="AD15" i="1"/>
  <c r="AA15" i="1"/>
  <c r="X15" i="1"/>
  <c r="U15" i="1"/>
  <c r="R15" i="1"/>
  <c r="O15" i="1"/>
  <c r="L15" i="1"/>
  <c r="I15" i="1"/>
  <c r="F15" i="1"/>
  <c r="C15" i="1"/>
  <c r="AJ14" i="1"/>
  <c r="AG14" i="1"/>
  <c r="AD14" i="1"/>
  <c r="AA14" i="1"/>
  <c r="X14" i="1"/>
  <c r="U14" i="1"/>
  <c r="R14" i="1"/>
  <c r="O14" i="1"/>
  <c r="L14" i="1"/>
  <c r="I14" i="1"/>
  <c r="F14" i="1"/>
  <c r="C14" i="1"/>
  <c r="AJ13" i="1"/>
  <c r="AG13" i="1"/>
  <c r="AD13" i="1"/>
  <c r="AA13" i="1"/>
  <c r="X13" i="1"/>
  <c r="U13" i="1"/>
  <c r="R13" i="1"/>
  <c r="O13" i="1"/>
  <c r="L13" i="1"/>
  <c r="I13" i="1"/>
  <c r="F13" i="1"/>
  <c r="C13" i="1"/>
  <c r="AJ12" i="1"/>
  <c r="AG12" i="1"/>
  <c r="AD12" i="1"/>
  <c r="AA12" i="1"/>
  <c r="X12" i="1"/>
  <c r="U12" i="1"/>
  <c r="R12" i="1"/>
  <c r="O12" i="1"/>
  <c r="L12" i="1"/>
  <c r="I12" i="1"/>
  <c r="F12" i="1"/>
  <c r="C12" i="1"/>
  <c r="AJ11" i="1"/>
  <c r="AG11" i="1"/>
  <c r="AD11" i="1"/>
  <c r="AA11" i="1"/>
  <c r="X11" i="1"/>
  <c r="U11" i="1"/>
  <c r="R11" i="1"/>
  <c r="O11" i="1"/>
  <c r="L11" i="1"/>
  <c r="I11" i="1"/>
  <c r="F11" i="1"/>
  <c r="C11" i="1"/>
  <c r="AJ10" i="1"/>
  <c r="AG10" i="1"/>
  <c r="AD10" i="1"/>
  <c r="AA10" i="1"/>
  <c r="X10" i="1"/>
  <c r="U10" i="1"/>
  <c r="R10" i="1"/>
  <c r="O10" i="1"/>
  <c r="L10" i="1"/>
  <c r="I10" i="1"/>
  <c r="F10" i="1"/>
  <c r="C10" i="1"/>
  <c r="AJ9" i="1"/>
  <c r="AG9" i="1"/>
  <c r="AD9" i="1"/>
  <c r="AA9" i="1"/>
  <c r="X9" i="1"/>
  <c r="U9" i="1"/>
  <c r="R9" i="1"/>
  <c r="O9" i="1"/>
  <c r="L9" i="1"/>
  <c r="I9" i="1"/>
  <c r="F9" i="1"/>
  <c r="C9" i="1"/>
  <c r="AJ8" i="1"/>
  <c r="AG8" i="1"/>
  <c r="AD8" i="1"/>
  <c r="AA8" i="1"/>
  <c r="X8" i="1"/>
  <c r="U8" i="1"/>
  <c r="R8" i="1"/>
  <c r="O8" i="1"/>
  <c r="L8" i="1"/>
  <c r="I8" i="1"/>
  <c r="F8" i="1"/>
  <c r="C8" i="1"/>
  <c r="AJ7" i="1"/>
  <c r="AG7" i="1"/>
  <c r="AD7" i="1"/>
  <c r="AA7" i="1"/>
  <c r="X7" i="1"/>
  <c r="U7" i="1"/>
  <c r="R7" i="1"/>
  <c r="O7" i="1"/>
  <c r="L7" i="1"/>
  <c r="I7" i="1"/>
  <c r="F7" i="1"/>
  <c r="C7" i="1"/>
  <c r="AJ6" i="1"/>
  <c r="AG6" i="1"/>
  <c r="AD6" i="1"/>
  <c r="AA6" i="1"/>
  <c r="X6" i="1"/>
  <c r="U6" i="1"/>
  <c r="R6" i="1"/>
  <c r="O6" i="1"/>
  <c r="L6" i="1"/>
  <c r="I6" i="1"/>
  <c r="F6" i="1"/>
  <c r="C6" i="1"/>
  <c r="AJ5" i="1"/>
  <c r="AG5" i="1"/>
  <c r="AD5" i="1"/>
  <c r="AA5" i="1"/>
  <c r="X5" i="1"/>
  <c r="U5" i="1"/>
  <c r="R5" i="1"/>
  <c r="O5" i="1"/>
  <c r="L5" i="1"/>
  <c r="I5" i="1"/>
  <c r="F5" i="1"/>
  <c r="C5" i="1"/>
  <c r="AJ4" i="1"/>
  <c r="AG4" i="1"/>
  <c r="AD4" i="1"/>
  <c r="AA4" i="1"/>
  <c r="X4" i="1"/>
  <c r="U4" i="1"/>
  <c r="R4" i="1"/>
  <c r="O4" i="1"/>
  <c r="L4" i="1"/>
  <c r="I4" i="1"/>
  <c r="F4" i="1"/>
  <c r="C4" i="1"/>
  <c r="AJ3" i="1"/>
  <c r="AG3" i="1"/>
  <c r="AD3" i="1"/>
  <c r="AA3" i="1"/>
  <c r="X3" i="1"/>
  <c r="U3" i="1"/>
  <c r="R3" i="1"/>
  <c r="O3" i="1"/>
  <c r="L3" i="1"/>
  <c r="I3" i="1"/>
  <c r="F3" i="1"/>
  <c r="C3" i="1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M37" i="57"/>
  <c r="M36" i="57"/>
  <c r="M35" i="57"/>
  <c r="M34" i="57"/>
  <c r="M33" i="57"/>
  <c r="M32" i="57"/>
  <c r="M31" i="57"/>
  <c r="M30" i="57"/>
  <c r="M29" i="57"/>
  <c r="M28" i="57"/>
  <c r="M27" i="57"/>
  <c r="M26" i="57"/>
  <c r="M25" i="57"/>
  <c r="M24" i="57"/>
  <c r="M23" i="57"/>
  <c r="M22" i="57"/>
  <c r="M21" i="57"/>
  <c r="M20" i="57"/>
  <c r="M19" i="57"/>
  <c r="M18" i="57"/>
  <c r="M17" i="57"/>
  <c r="M16" i="57"/>
  <c r="M15" i="57"/>
  <c r="M14" i="57"/>
  <c r="M13" i="57"/>
  <c r="M12" i="57"/>
  <c r="M11" i="57"/>
  <c r="M10" i="57"/>
  <c r="M9" i="57"/>
  <c r="M8" i="57"/>
  <c r="M7" i="57"/>
  <c r="M6" i="57"/>
  <c r="M5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1" i="57"/>
  <c r="L20" i="57"/>
  <c r="L19" i="57"/>
  <c r="L18" i="57"/>
  <c r="L17" i="57"/>
  <c r="L16" i="57"/>
  <c r="L15" i="57"/>
  <c r="L14" i="57"/>
  <c r="L13" i="57"/>
  <c r="L12" i="57"/>
  <c r="L11" i="57"/>
  <c r="L10" i="57"/>
  <c r="L9" i="57"/>
  <c r="L8" i="57"/>
  <c r="L7" i="57"/>
  <c r="L6" i="57"/>
  <c r="L5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J6" i="57"/>
  <c r="J5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E34" i="57"/>
  <c r="E5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N116" i="57" l="1"/>
  <c r="M116" i="57"/>
  <c r="L116" i="57"/>
  <c r="K116" i="57"/>
  <c r="J116" i="57"/>
  <c r="I116" i="57"/>
  <c r="H116" i="57"/>
  <c r="G116" i="57"/>
  <c r="F116" i="57"/>
  <c r="E116" i="57"/>
  <c r="D116" i="57"/>
  <c r="C116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N347" i="57"/>
  <c r="M347" i="57"/>
  <c r="L347" i="57"/>
  <c r="K347" i="57"/>
  <c r="J347" i="57"/>
  <c r="I347" i="57"/>
  <c r="H347" i="57"/>
  <c r="G347" i="57"/>
  <c r="F347" i="57"/>
  <c r="E347" i="57"/>
  <c r="D347" i="57"/>
  <c r="C347" i="57"/>
  <c r="N307" i="57"/>
  <c r="M307" i="57"/>
  <c r="L307" i="57"/>
  <c r="K307" i="57"/>
  <c r="J307" i="57"/>
  <c r="I307" i="57"/>
  <c r="H307" i="57"/>
  <c r="G307" i="57"/>
  <c r="F307" i="57"/>
  <c r="E307" i="57"/>
  <c r="D307" i="57"/>
  <c r="C307" i="57"/>
  <c r="D192" i="57"/>
  <c r="E192" i="57"/>
  <c r="F192" i="57"/>
  <c r="G192" i="57"/>
  <c r="H192" i="57"/>
  <c r="I192" i="57"/>
  <c r="J192" i="57"/>
  <c r="K192" i="57"/>
  <c r="L192" i="57"/>
  <c r="M192" i="57"/>
  <c r="N192" i="57"/>
  <c r="C192" i="57"/>
  <c r="V119" i="57" l="1"/>
  <c r="W119" i="57"/>
  <c r="X119" i="57"/>
  <c r="Y119" i="57"/>
  <c r="Z119" i="57"/>
  <c r="AA119" i="57"/>
  <c r="AB119" i="57"/>
  <c r="AC119" i="57"/>
  <c r="AD119" i="57"/>
  <c r="AE119" i="57"/>
  <c r="AF119" i="57"/>
  <c r="V120" i="57"/>
  <c r="W120" i="57"/>
  <c r="X120" i="57"/>
  <c r="Y120" i="57"/>
  <c r="Z120" i="57"/>
  <c r="AA120" i="57"/>
  <c r="AB120" i="57"/>
  <c r="AC120" i="57"/>
  <c r="AD120" i="57"/>
  <c r="AE120" i="57"/>
  <c r="AF120" i="57"/>
  <c r="V121" i="57"/>
  <c r="W121" i="57"/>
  <c r="X121" i="57"/>
  <c r="Y121" i="57"/>
  <c r="Z121" i="57"/>
  <c r="AA121" i="57"/>
  <c r="AB121" i="57"/>
  <c r="AC121" i="57"/>
  <c r="AD121" i="57"/>
  <c r="AE121" i="57"/>
  <c r="AF121" i="57"/>
  <c r="V122" i="57"/>
  <c r="W122" i="57"/>
  <c r="X122" i="57"/>
  <c r="Y122" i="57"/>
  <c r="Z122" i="57"/>
  <c r="AA122" i="57"/>
  <c r="AB122" i="57"/>
  <c r="AC122" i="57"/>
  <c r="AD122" i="57"/>
  <c r="AE122" i="57"/>
  <c r="AF122" i="57"/>
  <c r="V123" i="57"/>
  <c r="W123" i="57"/>
  <c r="X123" i="57"/>
  <c r="Y123" i="57"/>
  <c r="Z123" i="57"/>
  <c r="AA123" i="57"/>
  <c r="AB123" i="57"/>
  <c r="AC123" i="57"/>
  <c r="AD123" i="57"/>
  <c r="AE123" i="57"/>
  <c r="AF123" i="57"/>
  <c r="V124" i="57"/>
  <c r="W124" i="57"/>
  <c r="X124" i="57"/>
  <c r="Y124" i="57"/>
  <c r="Z124" i="57"/>
  <c r="AA124" i="57"/>
  <c r="AB124" i="57"/>
  <c r="AC124" i="57"/>
  <c r="AD124" i="57"/>
  <c r="AE124" i="57"/>
  <c r="AF124" i="57"/>
  <c r="V125" i="57"/>
  <c r="W125" i="57"/>
  <c r="X125" i="57"/>
  <c r="Y125" i="57"/>
  <c r="Z125" i="57"/>
  <c r="AA125" i="57"/>
  <c r="AB125" i="57"/>
  <c r="AC125" i="57"/>
  <c r="AD125" i="57"/>
  <c r="AE125" i="57"/>
  <c r="AF125" i="57"/>
  <c r="V126" i="57"/>
  <c r="W126" i="57"/>
  <c r="X126" i="57"/>
  <c r="Y126" i="57"/>
  <c r="Z126" i="57"/>
  <c r="AA126" i="57"/>
  <c r="AB126" i="57"/>
  <c r="AC126" i="57"/>
  <c r="AD126" i="57"/>
  <c r="AE126" i="57"/>
  <c r="AF126" i="57"/>
  <c r="V127" i="57"/>
  <c r="W127" i="57"/>
  <c r="X127" i="57"/>
  <c r="Y127" i="57"/>
  <c r="Z127" i="57"/>
  <c r="AA127" i="57"/>
  <c r="AB127" i="57"/>
  <c r="AC127" i="57"/>
  <c r="AD127" i="57"/>
  <c r="AE127" i="57"/>
  <c r="AF127" i="57"/>
  <c r="V128" i="57"/>
  <c r="W128" i="57"/>
  <c r="X128" i="57"/>
  <c r="Y128" i="57"/>
  <c r="Z128" i="57"/>
  <c r="AA128" i="57"/>
  <c r="AB128" i="57"/>
  <c r="AC128" i="57"/>
  <c r="AD128" i="57"/>
  <c r="AE128" i="57"/>
  <c r="AF128" i="57"/>
  <c r="V129" i="57"/>
  <c r="W129" i="57"/>
  <c r="X129" i="57"/>
  <c r="Y129" i="57"/>
  <c r="Z129" i="57"/>
  <c r="AA129" i="57"/>
  <c r="AB129" i="57"/>
  <c r="AC129" i="57"/>
  <c r="AD129" i="57"/>
  <c r="AE129" i="57"/>
  <c r="AF129" i="57"/>
  <c r="V130" i="57"/>
  <c r="W130" i="57"/>
  <c r="X130" i="57"/>
  <c r="Y130" i="57"/>
  <c r="Z130" i="57"/>
  <c r="AA130" i="57"/>
  <c r="AB130" i="57"/>
  <c r="AC130" i="57"/>
  <c r="AD130" i="57"/>
  <c r="AE130" i="57"/>
  <c r="AF130" i="57"/>
  <c r="V131" i="57"/>
  <c r="W131" i="57"/>
  <c r="X131" i="57"/>
  <c r="Y131" i="57"/>
  <c r="Z131" i="57"/>
  <c r="AA131" i="57"/>
  <c r="AB131" i="57"/>
  <c r="AC131" i="57"/>
  <c r="AD131" i="57"/>
  <c r="AE131" i="57"/>
  <c r="AF131" i="57"/>
  <c r="V132" i="57"/>
  <c r="W132" i="57"/>
  <c r="X132" i="57"/>
  <c r="Y132" i="57"/>
  <c r="Z132" i="57"/>
  <c r="AA132" i="57"/>
  <c r="AB132" i="57"/>
  <c r="AC132" i="57"/>
  <c r="AD132" i="57"/>
  <c r="AE132" i="57"/>
  <c r="AF132" i="57"/>
  <c r="V133" i="57"/>
  <c r="W133" i="57"/>
  <c r="X133" i="57"/>
  <c r="Y133" i="57"/>
  <c r="Z133" i="57"/>
  <c r="AA133" i="57"/>
  <c r="AB133" i="57"/>
  <c r="AC133" i="57"/>
  <c r="AD133" i="57"/>
  <c r="AE133" i="57"/>
  <c r="AF133" i="57"/>
  <c r="V134" i="57"/>
  <c r="W134" i="57"/>
  <c r="X134" i="57"/>
  <c r="Y134" i="57"/>
  <c r="Z134" i="57"/>
  <c r="AA134" i="57"/>
  <c r="AB134" i="57"/>
  <c r="AC134" i="57"/>
  <c r="AD134" i="57"/>
  <c r="AE134" i="57"/>
  <c r="AF134" i="57"/>
  <c r="V135" i="57"/>
  <c r="W135" i="57"/>
  <c r="X135" i="57"/>
  <c r="Y135" i="57"/>
  <c r="Z135" i="57"/>
  <c r="AA135" i="57"/>
  <c r="AB135" i="57"/>
  <c r="AC135" i="57"/>
  <c r="AD135" i="57"/>
  <c r="AE135" i="57"/>
  <c r="AF135" i="57"/>
  <c r="V136" i="57"/>
  <c r="W136" i="57"/>
  <c r="X136" i="57"/>
  <c r="Y136" i="57"/>
  <c r="Z136" i="57"/>
  <c r="AA136" i="57"/>
  <c r="AB136" i="57"/>
  <c r="AC136" i="57"/>
  <c r="AD136" i="57"/>
  <c r="AE136" i="57"/>
  <c r="AF136" i="57"/>
  <c r="V137" i="57"/>
  <c r="W137" i="57"/>
  <c r="X137" i="57"/>
  <c r="Y137" i="57"/>
  <c r="Z137" i="57"/>
  <c r="AA137" i="57"/>
  <c r="AB137" i="57"/>
  <c r="AC137" i="57"/>
  <c r="AD137" i="57"/>
  <c r="AE137" i="57"/>
  <c r="AF137" i="57"/>
  <c r="V138" i="57"/>
  <c r="W138" i="57"/>
  <c r="X138" i="57"/>
  <c r="Y138" i="57"/>
  <c r="Z138" i="57"/>
  <c r="AA138" i="57"/>
  <c r="AB138" i="57"/>
  <c r="AC138" i="57"/>
  <c r="AD138" i="57"/>
  <c r="AE138" i="57"/>
  <c r="AF138" i="57"/>
  <c r="V139" i="57"/>
  <c r="W139" i="57"/>
  <c r="X139" i="57"/>
  <c r="Y139" i="57"/>
  <c r="Z139" i="57"/>
  <c r="AA139" i="57"/>
  <c r="AB139" i="57"/>
  <c r="AC139" i="57"/>
  <c r="AD139" i="57"/>
  <c r="AE139" i="57"/>
  <c r="AF139" i="57"/>
  <c r="V140" i="57"/>
  <c r="W140" i="57"/>
  <c r="X140" i="57"/>
  <c r="Y140" i="57"/>
  <c r="Z140" i="57"/>
  <c r="AA140" i="57"/>
  <c r="AB140" i="57"/>
  <c r="AC140" i="57"/>
  <c r="AD140" i="57"/>
  <c r="AE140" i="57"/>
  <c r="AF140" i="57"/>
  <c r="V141" i="57"/>
  <c r="W141" i="57"/>
  <c r="X141" i="57"/>
  <c r="Y141" i="57"/>
  <c r="Z141" i="57"/>
  <c r="AA141" i="57"/>
  <c r="AB141" i="57"/>
  <c r="AC141" i="57"/>
  <c r="AD141" i="57"/>
  <c r="AE141" i="57"/>
  <c r="AF141" i="57"/>
  <c r="V142" i="57"/>
  <c r="W142" i="57"/>
  <c r="X142" i="57"/>
  <c r="Y142" i="57"/>
  <c r="Z142" i="57"/>
  <c r="AA142" i="57"/>
  <c r="AB142" i="57"/>
  <c r="AC142" i="57"/>
  <c r="AD142" i="57"/>
  <c r="AE142" i="57"/>
  <c r="AF142" i="57"/>
  <c r="V143" i="57"/>
  <c r="W143" i="57"/>
  <c r="X143" i="57"/>
  <c r="Y143" i="57"/>
  <c r="Z143" i="57"/>
  <c r="AA143" i="57"/>
  <c r="AB143" i="57"/>
  <c r="AC143" i="57"/>
  <c r="AD143" i="57"/>
  <c r="AE143" i="57"/>
  <c r="AF143" i="57"/>
  <c r="V144" i="57"/>
  <c r="W144" i="57"/>
  <c r="X144" i="57"/>
  <c r="Y144" i="57"/>
  <c r="Z144" i="57"/>
  <c r="AA144" i="57"/>
  <c r="AB144" i="57"/>
  <c r="AC144" i="57"/>
  <c r="AD144" i="57"/>
  <c r="AE144" i="57"/>
  <c r="AF144" i="57"/>
  <c r="V145" i="57"/>
  <c r="W145" i="57"/>
  <c r="X145" i="57"/>
  <c r="Y145" i="57"/>
  <c r="Z145" i="57"/>
  <c r="AA145" i="57"/>
  <c r="AB145" i="57"/>
  <c r="AC145" i="57"/>
  <c r="AD145" i="57"/>
  <c r="AE145" i="57"/>
  <c r="AF145" i="57"/>
  <c r="V146" i="57"/>
  <c r="W146" i="57"/>
  <c r="X146" i="57"/>
  <c r="Y146" i="57"/>
  <c r="Z146" i="57"/>
  <c r="AA146" i="57"/>
  <c r="AB146" i="57"/>
  <c r="AC146" i="57"/>
  <c r="AD146" i="57"/>
  <c r="AE146" i="57"/>
  <c r="AF146" i="57"/>
  <c r="V147" i="57"/>
  <c r="W147" i="57"/>
  <c r="X147" i="57"/>
  <c r="Y147" i="57"/>
  <c r="Z147" i="57"/>
  <c r="AA147" i="57"/>
  <c r="AB147" i="57"/>
  <c r="AC147" i="57"/>
  <c r="AD147" i="57"/>
  <c r="AE147" i="57"/>
  <c r="AF147" i="57"/>
  <c r="V148" i="57"/>
  <c r="W148" i="57"/>
  <c r="X148" i="57"/>
  <c r="Y148" i="57"/>
  <c r="Z148" i="57"/>
  <c r="AA148" i="57"/>
  <c r="AB148" i="57"/>
  <c r="AC148" i="57"/>
  <c r="AD148" i="57"/>
  <c r="AE148" i="57"/>
  <c r="AF148" i="57"/>
  <c r="V149" i="57"/>
  <c r="W149" i="57"/>
  <c r="X149" i="57"/>
  <c r="Y149" i="57"/>
  <c r="Z149" i="57"/>
  <c r="AA149" i="57"/>
  <c r="AB149" i="57"/>
  <c r="AC149" i="57"/>
  <c r="AD149" i="57"/>
  <c r="AE149" i="57"/>
  <c r="AF149" i="57"/>
  <c r="V150" i="57"/>
  <c r="W150" i="57"/>
  <c r="X150" i="57"/>
  <c r="Y150" i="57"/>
  <c r="Z150" i="57"/>
  <c r="AA150" i="57"/>
  <c r="AB150" i="57"/>
  <c r="AC150" i="57"/>
  <c r="AD150" i="57"/>
  <c r="AE150" i="57"/>
  <c r="AF150" i="57"/>
  <c r="V151" i="57"/>
  <c r="W151" i="57"/>
  <c r="X151" i="57"/>
  <c r="Y151" i="57"/>
  <c r="Z151" i="57"/>
  <c r="AA151" i="57"/>
  <c r="AB151" i="57"/>
  <c r="AC151" i="57"/>
  <c r="AD151" i="57"/>
  <c r="AE151" i="57"/>
  <c r="AF151" i="57"/>
  <c r="V158" i="57"/>
  <c r="W158" i="57"/>
  <c r="X158" i="57"/>
  <c r="Y158" i="57"/>
  <c r="Z158" i="57"/>
  <c r="AA158" i="57"/>
  <c r="AB158" i="57"/>
  <c r="AC158" i="57"/>
  <c r="AD158" i="57"/>
  <c r="AE158" i="57"/>
  <c r="AF158" i="57"/>
  <c r="V159" i="57"/>
  <c r="W159" i="57"/>
  <c r="X159" i="57"/>
  <c r="Y159" i="57"/>
  <c r="Z159" i="57"/>
  <c r="AA159" i="57"/>
  <c r="AB159" i="57"/>
  <c r="AC159" i="57"/>
  <c r="AD159" i="57"/>
  <c r="AE159" i="57"/>
  <c r="AF159" i="57"/>
  <c r="V160" i="57"/>
  <c r="W160" i="57"/>
  <c r="X160" i="57"/>
  <c r="Y160" i="57"/>
  <c r="Z160" i="57"/>
  <c r="AA160" i="57"/>
  <c r="AB160" i="57"/>
  <c r="AC160" i="57"/>
  <c r="AD160" i="57"/>
  <c r="AE160" i="57"/>
  <c r="AF160" i="57"/>
  <c r="V161" i="57"/>
  <c r="W161" i="57"/>
  <c r="X161" i="57"/>
  <c r="Y161" i="57"/>
  <c r="Z161" i="57"/>
  <c r="AA161" i="57"/>
  <c r="AB161" i="57"/>
  <c r="AC161" i="57"/>
  <c r="AD161" i="57"/>
  <c r="AE161" i="57"/>
  <c r="AF161" i="57"/>
  <c r="V162" i="57"/>
  <c r="W162" i="57"/>
  <c r="X162" i="57"/>
  <c r="Y162" i="57"/>
  <c r="Z162" i="57"/>
  <c r="AA162" i="57"/>
  <c r="AB162" i="57"/>
  <c r="AC162" i="57"/>
  <c r="AD162" i="57"/>
  <c r="AE162" i="57"/>
  <c r="AF162" i="57"/>
  <c r="V163" i="57"/>
  <c r="W163" i="57"/>
  <c r="X163" i="57"/>
  <c r="Y163" i="57"/>
  <c r="Z163" i="57"/>
  <c r="AA163" i="57"/>
  <c r="AB163" i="57"/>
  <c r="AC163" i="57"/>
  <c r="AD163" i="57"/>
  <c r="AE163" i="57"/>
  <c r="AF163" i="57"/>
  <c r="V164" i="57"/>
  <c r="W164" i="57"/>
  <c r="X164" i="57"/>
  <c r="Y164" i="57"/>
  <c r="Z164" i="57"/>
  <c r="AA164" i="57"/>
  <c r="AB164" i="57"/>
  <c r="AC164" i="57"/>
  <c r="AD164" i="57"/>
  <c r="AE164" i="57"/>
  <c r="AF164" i="57"/>
  <c r="V165" i="57"/>
  <c r="W165" i="57"/>
  <c r="X165" i="57"/>
  <c r="Y165" i="57"/>
  <c r="Z165" i="57"/>
  <c r="AA165" i="57"/>
  <c r="AB165" i="57"/>
  <c r="AC165" i="57"/>
  <c r="AD165" i="57"/>
  <c r="AE165" i="57"/>
  <c r="AF165" i="57"/>
  <c r="V166" i="57"/>
  <c r="W166" i="57"/>
  <c r="X166" i="57"/>
  <c r="Y166" i="57"/>
  <c r="Z166" i="57"/>
  <c r="AA166" i="57"/>
  <c r="AB166" i="57"/>
  <c r="AC166" i="57"/>
  <c r="AD166" i="57"/>
  <c r="AE166" i="57"/>
  <c r="AF166" i="57"/>
  <c r="V167" i="57"/>
  <c r="W167" i="57"/>
  <c r="X167" i="57"/>
  <c r="Y167" i="57"/>
  <c r="Z167" i="57"/>
  <c r="AA167" i="57"/>
  <c r="AB167" i="57"/>
  <c r="AC167" i="57"/>
  <c r="AD167" i="57"/>
  <c r="AE167" i="57"/>
  <c r="AF167" i="57"/>
  <c r="V168" i="57"/>
  <c r="W168" i="57"/>
  <c r="X168" i="57"/>
  <c r="Y168" i="57"/>
  <c r="Z168" i="57"/>
  <c r="AA168" i="57"/>
  <c r="AB168" i="57"/>
  <c r="AC168" i="57"/>
  <c r="AD168" i="57"/>
  <c r="AE168" i="57"/>
  <c r="AF168" i="57"/>
  <c r="V169" i="57"/>
  <c r="W169" i="57"/>
  <c r="X169" i="57"/>
  <c r="Y169" i="57"/>
  <c r="Z169" i="57"/>
  <c r="AA169" i="57"/>
  <c r="AB169" i="57"/>
  <c r="AC169" i="57"/>
  <c r="AD169" i="57"/>
  <c r="AE169" i="57"/>
  <c r="AF169" i="57"/>
  <c r="V170" i="57"/>
  <c r="W170" i="57"/>
  <c r="X170" i="57"/>
  <c r="Y170" i="57"/>
  <c r="Z170" i="57"/>
  <c r="AA170" i="57"/>
  <c r="AB170" i="57"/>
  <c r="AC170" i="57"/>
  <c r="AD170" i="57"/>
  <c r="AE170" i="57"/>
  <c r="AF170" i="57"/>
  <c r="V171" i="57"/>
  <c r="W171" i="57"/>
  <c r="X171" i="57"/>
  <c r="Y171" i="57"/>
  <c r="Z171" i="57"/>
  <c r="AA171" i="57"/>
  <c r="AB171" i="57"/>
  <c r="AC171" i="57"/>
  <c r="AD171" i="57"/>
  <c r="AE171" i="57"/>
  <c r="AF171" i="57"/>
  <c r="V172" i="57"/>
  <c r="W172" i="57"/>
  <c r="X172" i="57"/>
  <c r="Y172" i="57"/>
  <c r="Z172" i="57"/>
  <c r="AA172" i="57"/>
  <c r="AB172" i="57"/>
  <c r="AC172" i="57"/>
  <c r="AD172" i="57"/>
  <c r="AE172" i="57"/>
  <c r="AF172" i="57"/>
  <c r="V173" i="57"/>
  <c r="W173" i="57"/>
  <c r="X173" i="57"/>
  <c r="Y173" i="57"/>
  <c r="Z173" i="57"/>
  <c r="AA173" i="57"/>
  <c r="AB173" i="57"/>
  <c r="AC173" i="57"/>
  <c r="AD173" i="57"/>
  <c r="AE173" i="57"/>
  <c r="AF173" i="57"/>
  <c r="V174" i="57"/>
  <c r="W174" i="57"/>
  <c r="X174" i="57"/>
  <c r="Y174" i="57"/>
  <c r="Z174" i="57"/>
  <c r="AA174" i="57"/>
  <c r="AB174" i="57"/>
  <c r="AC174" i="57"/>
  <c r="AD174" i="57"/>
  <c r="AE174" i="57"/>
  <c r="AF174" i="57"/>
  <c r="V175" i="57"/>
  <c r="W175" i="57"/>
  <c r="X175" i="57"/>
  <c r="Y175" i="57"/>
  <c r="Z175" i="57"/>
  <c r="AA175" i="57"/>
  <c r="AB175" i="57"/>
  <c r="AC175" i="57"/>
  <c r="AD175" i="57"/>
  <c r="AE175" i="57"/>
  <c r="AF175" i="57"/>
  <c r="V176" i="57"/>
  <c r="W176" i="57"/>
  <c r="X176" i="57"/>
  <c r="Y176" i="57"/>
  <c r="Z176" i="57"/>
  <c r="AA176" i="57"/>
  <c r="AB176" i="57"/>
  <c r="AC176" i="57"/>
  <c r="AD176" i="57"/>
  <c r="AE176" i="57"/>
  <c r="AF176" i="57"/>
  <c r="V177" i="57"/>
  <c r="W177" i="57"/>
  <c r="X177" i="57"/>
  <c r="Y177" i="57"/>
  <c r="Z177" i="57"/>
  <c r="AA177" i="57"/>
  <c r="AB177" i="57"/>
  <c r="AC177" i="57"/>
  <c r="AD177" i="57"/>
  <c r="AE177" i="57"/>
  <c r="AF177" i="57"/>
  <c r="V178" i="57"/>
  <c r="W178" i="57"/>
  <c r="X178" i="57"/>
  <c r="Y178" i="57"/>
  <c r="Z178" i="57"/>
  <c r="AA178" i="57"/>
  <c r="AB178" i="57"/>
  <c r="AC178" i="57"/>
  <c r="AD178" i="57"/>
  <c r="AE178" i="57"/>
  <c r="AF178" i="57"/>
  <c r="V179" i="57"/>
  <c r="W179" i="57"/>
  <c r="X179" i="57"/>
  <c r="Y179" i="57"/>
  <c r="Z179" i="57"/>
  <c r="AA179" i="57"/>
  <c r="AB179" i="57"/>
  <c r="AC179" i="57"/>
  <c r="AD179" i="57"/>
  <c r="AE179" i="57"/>
  <c r="AF179" i="57"/>
  <c r="V180" i="57"/>
  <c r="W180" i="57"/>
  <c r="X180" i="57"/>
  <c r="Y180" i="57"/>
  <c r="Z180" i="57"/>
  <c r="AA180" i="57"/>
  <c r="AB180" i="57"/>
  <c r="AC180" i="57"/>
  <c r="AD180" i="57"/>
  <c r="AE180" i="57"/>
  <c r="AF180" i="57"/>
  <c r="V181" i="57"/>
  <c r="W181" i="57"/>
  <c r="X181" i="57"/>
  <c r="Y181" i="57"/>
  <c r="Z181" i="57"/>
  <c r="AA181" i="57"/>
  <c r="AB181" i="57"/>
  <c r="AC181" i="57"/>
  <c r="AD181" i="57"/>
  <c r="AE181" i="57"/>
  <c r="AF181" i="57"/>
  <c r="V182" i="57"/>
  <c r="W182" i="57"/>
  <c r="X182" i="57"/>
  <c r="Y182" i="57"/>
  <c r="Z182" i="57"/>
  <c r="AA182" i="57"/>
  <c r="AB182" i="57"/>
  <c r="AC182" i="57"/>
  <c r="AD182" i="57"/>
  <c r="AE182" i="57"/>
  <c r="AF182" i="57"/>
  <c r="V183" i="57"/>
  <c r="W183" i="57"/>
  <c r="X183" i="57"/>
  <c r="Y183" i="57"/>
  <c r="Z183" i="57"/>
  <c r="AA183" i="57"/>
  <c r="AB183" i="57"/>
  <c r="AC183" i="57"/>
  <c r="AD183" i="57"/>
  <c r="AE183" i="57"/>
  <c r="AF183" i="57"/>
  <c r="V184" i="57"/>
  <c r="W184" i="57"/>
  <c r="X184" i="57"/>
  <c r="Y184" i="57"/>
  <c r="Z184" i="57"/>
  <c r="AA184" i="57"/>
  <c r="AB184" i="57"/>
  <c r="AC184" i="57"/>
  <c r="AD184" i="57"/>
  <c r="AE184" i="57"/>
  <c r="AF184" i="57"/>
  <c r="V185" i="57"/>
  <c r="W185" i="57"/>
  <c r="X185" i="57"/>
  <c r="Y185" i="57"/>
  <c r="Z185" i="57"/>
  <c r="AA185" i="57"/>
  <c r="AB185" i="57"/>
  <c r="AC185" i="57"/>
  <c r="AD185" i="57"/>
  <c r="AE185" i="57"/>
  <c r="AF185" i="57"/>
  <c r="V186" i="57"/>
  <c r="W186" i="57"/>
  <c r="X186" i="57"/>
  <c r="Y186" i="57"/>
  <c r="Z186" i="57"/>
  <c r="AA186" i="57"/>
  <c r="AB186" i="57"/>
  <c r="AC186" i="57"/>
  <c r="AD186" i="57"/>
  <c r="AE186" i="57"/>
  <c r="AF186" i="57"/>
  <c r="V187" i="57"/>
  <c r="W187" i="57"/>
  <c r="X187" i="57"/>
  <c r="Y187" i="57"/>
  <c r="Z187" i="57"/>
  <c r="AA187" i="57"/>
  <c r="AB187" i="57"/>
  <c r="AC187" i="57"/>
  <c r="AD187" i="57"/>
  <c r="AE187" i="57"/>
  <c r="AF187" i="57"/>
  <c r="V188" i="57"/>
  <c r="W188" i="57"/>
  <c r="X188" i="57"/>
  <c r="Y188" i="57"/>
  <c r="Z188" i="57"/>
  <c r="AA188" i="57"/>
  <c r="AB188" i="57"/>
  <c r="AC188" i="57"/>
  <c r="AD188" i="57"/>
  <c r="AE188" i="57"/>
  <c r="AF188" i="57"/>
  <c r="V189" i="57"/>
  <c r="W189" i="57"/>
  <c r="X189" i="57"/>
  <c r="Y189" i="57"/>
  <c r="Z189" i="57"/>
  <c r="AA189" i="57"/>
  <c r="AB189" i="57"/>
  <c r="AC189" i="57"/>
  <c r="AD189" i="57"/>
  <c r="AE189" i="57"/>
  <c r="AF189" i="57"/>
  <c r="V190" i="57"/>
  <c r="W190" i="57"/>
  <c r="X190" i="57"/>
  <c r="Y190" i="57"/>
  <c r="Z190" i="57"/>
  <c r="AA190" i="57"/>
  <c r="AB190" i="57"/>
  <c r="AC190" i="57"/>
  <c r="AD190" i="57"/>
  <c r="AE190" i="57"/>
  <c r="AF190" i="57"/>
  <c r="V83" i="57"/>
  <c r="W83" i="57"/>
  <c r="X83" i="57"/>
  <c r="Y83" i="57"/>
  <c r="Z83" i="57"/>
  <c r="AA83" i="57"/>
  <c r="AB83" i="57"/>
  <c r="AC83" i="57"/>
  <c r="AD83" i="57"/>
  <c r="AE83" i="57"/>
  <c r="AF83" i="57"/>
  <c r="V84" i="57"/>
  <c r="W84" i="57"/>
  <c r="X84" i="57"/>
  <c r="Y84" i="57"/>
  <c r="Z84" i="57"/>
  <c r="AA84" i="57"/>
  <c r="AB84" i="57"/>
  <c r="AC84" i="57"/>
  <c r="AD84" i="57"/>
  <c r="AE84" i="57"/>
  <c r="AF84" i="57"/>
  <c r="V85" i="57"/>
  <c r="W85" i="57"/>
  <c r="X85" i="57"/>
  <c r="Y85" i="57"/>
  <c r="Z85" i="57"/>
  <c r="AA85" i="57"/>
  <c r="AB85" i="57"/>
  <c r="AC85" i="57"/>
  <c r="AD85" i="57"/>
  <c r="AE85" i="57"/>
  <c r="AF85" i="57"/>
  <c r="V86" i="57"/>
  <c r="W86" i="57"/>
  <c r="X86" i="57"/>
  <c r="Y86" i="57"/>
  <c r="Z86" i="57"/>
  <c r="AA86" i="57"/>
  <c r="AB86" i="57"/>
  <c r="AC86" i="57"/>
  <c r="AD86" i="57"/>
  <c r="AE86" i="57"/>
  <c r="AF86" i="57"/>
  <c r="V87" i="57"/>
  <c r="W87" i="57"/>
  <c r="X87" i="57"/>
  <c r="Y87" i="57"/>
  <c r="Z87" i="57"/>
  <c r="AA87" i="57"/>
  <c r="AB87" i="57"/>
  <c r="AC87" i="57"/>
  <c r="AD87" i="57"/>
  <c r="AE87" i="57"/>
  <c r="AF87" i="57"/>
  <c r="V88" i="57"/>
  <c r="W88" i="57"/>
  <c r="X88" i="57"/>
  <c r="Y88" i="57"/>
  <c r="Z88" i="57"/>
  <c r="AA88" i="57"/>
  <c r="AB88" i="57"/>
  <c r="AC88" i="57"/>
  <c r="AD88" i="57"/>
  <c r="AE88" i="57"/>
  <c r="AF88" i="57"/>
  <c r="V89" i="57"/>
  <c r="W89" i="57"/>
  <c r="X89" i="57"/>
  <c r="Y89" i="57"/>
  <c r="Z89" i="57"/>
  <c r="AA89" i="57"/>
  <c r="AB89" i="57"/>
  <c r="AC89" i="57"/>
  <c r="AD89" i="57"/>
  <c r="AE89" i="57"/>
  <c r="AF89" i="57"/>
  <c r="V90" i="57"/>
  <c r="W90" i="57"/>
  <c r="X90" i="57"/>
  <c r="Y90" i="57"/>
  <c r="Z90" i="57"/>
  <c r="AA90" i="57"/>
  <c r="AB90" i="57"/>
  <c r="AC90" i="57"/>
  <c r="AD90" i="57"/>
  <c r="AE90" i="57"/>
  <c r="AF90" i="57"/>
  <c r="V91" i="57"/>
  <c r="W91" i="57"/>
  <c r="X91" i="57"/>
  <c r="Y91" i="57"/>
  <c r="Z91" i="57"/>
  <c r="AA91" i="57"/>
  <c r="AB91" i="57"/>
  <c r="AC91" i="57"/>
  <c r="AD91" i="57"/>
  <c r="AE91" i="57"/>
  <c r="AF91" i="57"/>
  <c r="V92" i="57"/>
  <c r="W92" i="57"/>
  <c r="X92" i="57"/>
  <c r="Y92" i="57"/>
  <c r="Z92" i="57"/>
  <c r="AA92" i="57"/>
  <c r="AB92" i="57"/>
  <c r="AC92" i="57"/>
  <c r="AD92" i="57"/>
  <c r="AE92" i="57"/>
  <c r="AF92" i="57"/>
  <c r="V93" i="57"/>
  <c r="W93" i="57"/>
  <c r="X93" i="57"/>
  <c r="Y93" i="57"/>
  <c r="Z93" i="57"/>
  <c r="AA93" i="57"/>
  <c r="AB93" i="57"/>
  <c r="AC93" i="57"/>
  <c r="AD93" i="57"/>
  <c r="AE93" i="57"/>
  <c r="AF93" i="57"/>
  <c r="V94" i="57"/>
  <c r="W94" i="57"/>
  <c r="X94" i="57"/>
  <c r="Y94" i="57"/>
  <c r="Z94" i="57"/>
  <c r="AA94" i="57"/>
  <c r="AB94" i="57"/>
  <c r="AC94" i="57"/>
  <c r="AD94" i="57"/>
  <c r="AE94" i="57"/>
  <c r="AF94" i="57"/>
  <c r="V95" i="57"/>
  <c r="W95" i="57"/>
  <c r="X95" i="57"/>
  <c r="Y95" i="57"/>
  <c r="Z95" i="57"/>
  <c r="AA95" i="57"/>
  <c r="AB95" i="57"/>
  <c r="AC95" i="57"/>
  <c r="AD95" i="57"/>
  <c r="AE95" i="57"/>
  <c r="AF95" i="57"/>
  <c r="V96" i="57"/>
  <c r="W96" i="57"/>
  <c r="X96" i="57"/>
  <c r="Y96" i="57"/>
  <c r="Z96" i="57"/>
  <c r="AA96" i="57"/>
  <c r="AB96" i="57"/>
  <c r="AC96" i="57"/>
  <c r="AD96" i="57"/>
  <c r="AE96" i="57"/>
  <c r="AF96" i="57"/>
  <c r="V97" i="57"/>
  <c r="W97" i="57"/>
  <c r="X97" i="57"/>
  <c r="Y97" i="57"/>
  <c r="Z97" i="57"/>
  <c r="AA97" i="57"/>
  <c r="AB97" i="57"/>
  <c r="AC97" i="57"/>
  <c r="AD97" i="57"/>
  <c r="AE97" i="57"/>
  <c r="AF97" i="57"/>
  <c r="V98" i="57"/>
  <c r="W98" i="57"/>
  <c r="X98" i="57"/>
  <c r="Y98" i="57"/>
  <c r="Z98" i="57"/>
  <c r="AA98" i="57"/>
  <c r="AB98" i="57"/>
  <c r="AC98" i="57"/>
  <c r="AD98" i="57"/>
  <c r="AE98" i="57"/>
  <c r="AF98" i="57"/>
  <c r="V99" i="57"/>
  <c r="W99" i="57"/>
  <c r="X99" i="57"/>
  <c r="Y99" i="57"/>
  <c r="Z99" i="57"/>
  <c r="AA99" i="57"/>
  <c r="AB99" i="57"/>
  <c r="AC99" i="57"/>
  <c r="AD99" i="57"/>
  <c r="AE99" i="57"/>
  <c r="AF99" i="57"/>
  <c r="V100" i="57"/>
  <c r="W100" i="57"/>
  <c r="X100" i="57"/>
  <c r="Y100" i="57"/>
  <c r="Z100" i="57"/>
  <c r="AA100" i="57"/>
  <c r="AB100" i="57"/>
  <c r="AC100" i="57"/>
  <c r="AD100" i="57"/>
  <c r="AE100" i="57"/>
  <c r="AF100" i="57"/>
  <c r="V101" i="57"/>
  <c r="W101" i="57"/>
  <c r="X101" i="57"/>
  <c r="Y101" i="57"/>
  <c r="Z101" i="57"/>
  <c r="AA101" i="57"/>
  <c r="AB101" i="57"/>
  <c r="AC101" i="57"/>
  <c r="AD101" i="57"/>
  <c r="AE101" i="57"/>
  <c r="AF101" i="57"/>
  <c r="V102" i="57"/>
  <c r="W102" i="57"/>
  <c r="X102" i="57"/>
  <c r="Y102" i="57"/>
  <c r="Z102" i="57"/>
  <c r="AA102" i="57"/>
  <c r="AB102" i="57"/>
  <c r="AC102" i="57"/>
  <c r="AD102" i="57"/>
  <c r="AE102" i="57"/>
  <c r="AF102" i="57"/>
  <c r="V103" i="57"/>
  <c r="W103" i="57"/>
  <c r="X103" i="57"/>
  <c r="Y103" i="57"/>
  <c r="Z103" i="57"/>
  <c r="AA103" i="57"/>
  <c r="AB103" i="57"/>
  <c r="AC103" i="57"/>
  <c r="AD103" i="57"/>
  <c r="AE103" i="57"/>
  <c r="AF103" i="57"/>
  <c r="V104" i="57"/>
  <c r="W104" i="57"/>
  <c r="X104" i="57"/>
  <c r="Y104" i="57"/>
  <c r="Z104" i="57"/>
  <c r="AA104" i="57"/>
  <c r="AB104" i="57"/>
  <c r="AC104" i="57"/>
  <c r="AD104" i="57"/>
  <c r="AE104" i="57"/>
  <c r="AF104" i="57"/>
  <c r="V105" i="57"/>
  <c r="W105" i="57"/>
  <c r="X105" i="57"/>
  <c r="Y105" i="57"/>
  <c r="Z105" i="57"/>
  <c r="AA105" i="57"/>
  <c r="AB105" i="57"/>
  <c r="AC105" i="57"/>
  <c r="AD105" i="57"/>
  <c r="AE105" i="57"/>
  <c r="AF105" i="57"/>
  <c r="V106" i="57"/>
  <c r="W106" i="57"/>
  <c r="X106" i="57"/>
  <c r="Y106" i="57"/>
  <c r="Z106" i="57"/>
  <c r="AA106" i="57"/>
  <c r="AB106" i="57"/>
  <c r="AC106" i="57"/>
  <c r="AD106" i="57"/>
  <c r="AE106" i="57"/>
  <c r="AF106" i="57"/>
  <c r="V107" i="57"/>
  <c r="W107" i="57"/>
  <c r="X107" i="57"/>
  <c r="Y107" i="57"/>
  <c r="Z107" i="57"/>
  <c r="AA107" i="57"/>
  <c r="AB107" i="57"/>
  <c r="AC107" i="57"/>
  <c r="AD107" i="57"/>
  <c r="AE107" i="57"/>
  <c r="AF107" i="57"/>
  <c r="V108" i="57"/>
  <c r="W108" i="57"/>
  <c r="X108" i="57"/>
  <c r="Y108" i="57"/>
  <c r="Z108" i="57"/>
  <c r="AA108" i="57"/>
  <c r="AB108" i="57"/>
  <c r="AC108" i="57"/>
  <c r="AD108" i="57"/>
  <c r="AE108" i="57"/>
  <c r="AF108" i="57"/>
  <c r="V109" i="57"/>
  <c r="W109" i="57"/>
  <c r="X109" i="57"/>
  <c r="Y109" i="57"/>
  <c r="Z109" i="57"/>
  <c r="AA109" i="57"/>
  <c r="AB109" i="57"/>
  <c r="AC109" i="57"/>
  <c r="AD109" i="57"/>
  <c r="AE109" i="57"/>
  <c r="AF109" i="57"/>
  <c r="V110" i="57"/>
  <c r="W110" i="57"/>
  <c r="X110" i="57"/>
  <c r="Y110" i="57"/>
  <c r="Z110" i="57"/>
  <c r="AA110" i="57"/>
  <c r="AB110" i="57"/>
  <c r="AC110" i="57"/>
  <c r="AD110" i="57"/>
  <c r="AE110" i="57"/>
  <c r="AF110" i="57"/>
  <c r="V111" i="57"/>
  <c r="W111" i="57"/>
  <c r="X111" i="57"/>
  <c r="Y111" i="57"/>
  <c r="Z111" i="57"/>
  <c r="AA111" i="57"/>
  <c r="AB111" i="57"/>
  <c r="AC111" i="57"/>
  <c r="AD111" i="57"/>
  <c r="AE111" i="57"/>
  <c r="AF111" i="57"/>
  <c r="V112" i="57"/>
  <c r="W112" i="57"/>
  <c r="X112" i="57"/>
  <c r="Y112" i="57"/>
  <c r="Z112" i="57"/>
  <c r="AA112" i="57"/>
  <c r="AB112" i="57"/>
  <c r="AC112" i="57"/>
  <c r="AD112" i="57"/>
  <c r="AE112" i="57"/>
  <c r="AF112" i="57"/>
  <c r="V113" i="57"/>
  <c r="W113" i="57"/>
  <c r="X113" i="57"/>
  <c r="Y113" i="57"/>
  <c r="Z113" i="57"/>
  <c r="AA113" i="57"/>
  <c r="AB113" i="57"/>
  <c r="AC113" i="57"/>
  <c r="AD113" i="57"/>
  <c r="AE113" i="57"/>
  <c r="AF113" i="57"/>
  <c r="V114" i="57"/>
  <c r="W114" i="57"/>
  <c r="X114" i="57"/>
  <c r="Y114" i="57"/>
  <c r="Z114" i="57"/>
  <c r="AA114" i="57"/>
  <c r="AB114" i="57"/>
  <c r="AC114" i="57"/>
  <c r="AD114" i="57"/>
  <c r="AE114" i="57"/>
  <c r="AF114" i="57"/>
  <c r="W82" i="57"/>
  <c r="X82" i="57"/>
  <c r="Y82" i="57"/>
  <c r="Z82" i="57"/>
  <c r="AA82" i="57"/>
  <c r="AB82" i="57"/>
  <c r="AC82" i="57"/>
  <c r="AD82" i="57"/>
  <c r="AE82" i="57"/>
  <c r="AF82" i="57"/>
  <c r="V82" i="57"/>
  <c r="AO151" i="57" l="1"/>
  <c r="AG151" i="57"/>
  <c r="AK150" i="57"/>
  <c r="AO149" i="57"/>
  <c r="AG149" i="57"/>
  <c r="AL151" i="57"/>
  <c r="AP150" i="57"/>
  <c r="AH150" i="57"/>
  <c r="AL149" i="57"/>
  <c r="AP148" i="57"/>
  <c r="AH148" i="57"/>
  <c r="AL147" i="57"/>
  <c r="AP146" i="57"/>
  <c r="AH146" i="57"/>
  <c r="AL145" i="57"/>
  <c r="AP144" i="57"/>
  <c r="AH144" i="57"/>
  <c r="AL143" i="57"/>
  <c r="AP142" i="57"/>
  <c r="AH142" i="57"/>
  <c r="AL141" i="57"/>
  <c r="AP140" i="57"/>
  <c r="AH140" i="57"/>
  <c r="AL139" i="57"/>
  <c r="AP138" i="57"/>
  <c r="AH138" i="57"/>
  <c r="AL137" i="57"/>
  <c r="AP136" i="57"/>
  <c r="AH136" i="57"/>
  <c r="AL135" i="57"/>
  <c r="AP134" i="57"/>
  <c r="AH134" i="57"/>
  <c r="AL133" i="57"/>
  <c r="AP132" i="57"/>
  <c r="AH132" i="57"/>
  <c r="AL131" i="57"/>
  <c r="AP130" i="57"/>
  <c r="AH130" i="57"/>
  <c r="AL129" i="57"/>
  <c r="AP128" i="57"/>
  <c r="AH128" i="57"/>
  <c r="AL127" i="57"/>
  <c r="AP126" i="57"/>
  <c r="AH126" i="57"/>
  <c r="AL125" i="57"/>
  <c r="AP124" i="57"/>
  <c r="AH124" i="57"/>
  <c r="AL123" i="57"/>
  <c r="AP122" i="57"/>
  <c r="AH122" i="57"/>
  <c r="AL121" i="57"/>
  <c r="AP120" i="57"/>
  <c r="AH120" i="57"/>
  <c r="AL119" i="57"/>
  <c r="AR151" i="57"/>
  <c r="AJ151" i="57"/>
  <c r="AN150" i="57"/>
  <c r="AR149" i="57"/>
  <c r="AJ149" i="57"/>
  <c r="AN148" i="57"/>
  <c r="AR147" i="57"/>
  <c r="AJ147" i="57"/>
  <c r="AN146" i="57"/>
  <c r="AR145" i="57"/>
  <c r="AJ145" i="57"/>
  <c r="AN144" i="57"/>
  <c r="AR143" i="57"/>
  <c r="AJ143" i="57"/>
  <c r="AN142" i="57"/>
  <c r="AR141" i="57"/>
  <c r="AJ141" i="57"/>
  <c r="AN140" i="57"/>
  <c r="AR139" i="57"/>
  <c r="AJ139" i="57"/>
  <c r="AN138" i="57"/>
  <c r="AR137" i="57"/>
  <c r="AJ137" i="57"/>
  <c r="AN136" i="57"/>
  <c r="AR135" i="57"/>
  <c r="AJ135" i="57"/>
  <c r="AN134" i="57"/>
  <c r="AR133" i="57"/>
  <c r="AJ133" i="57"/>
  <c r="AN132" i="57"/>
  <c r="AR131" i="57"/>
  <c r="AJ131" i="57"/>
  <c r="AN130" i="57"/>
  <c r="AR129" i="57"/>
  <c r="AJ129" i="57"/>
  <c r="AN128" i="57"/>
  <c r="AR127" i="57"/>
  <c r="AJ127" i="57"/>
  <c r="AN126" i="57"/>
  <c r="AR125" i="57"/>
  <c r="AJ125" i="57"/>
  <c r="AN124" i="57"/>
  <c r="AR123" i="57"/>
  <c r="AJ123" i="57"/>
  <c r="AN122" i="57"/>
  <c r="AR121" i="57"/>
  <c r="AJ121" i="57"/>
  <c r="AN120" i="57"/>
  <c r="AR119" i="57"/>
  <c r="AK148" i="57"/>
  <c r="AO147" i="57"/>
  <c r="AG147" i="57"/>
  <c r="AK146" i="57"/>
  <c r="AO145" i="57"/>
  <c r="AG145" i="57"/>
  <c r="AK144" i="57"/>
  <c r="AO143" i="57"/>
  <c r="AG143" i="57"/>
  <c r="AK142" i="57"/>
  <c r="AO141" i="57"/>
  <c r="AG141" i="57"/>
  <c r="AK140" i="57"/>
  <c r="AO139" i="57"/>
  <c r="AG139" i="57"/>
  <c r="AK138" i="57"/>
  <c r="AO137" i="57"/>
  <c r="AG137" i="57"/>
  <c r="AK136" i="57"/>
  <c r="AO135" i="57"/>
  <c r="AG135" i="57"/>
  <c r="AK134" i="57"/>
  <c r="AO133" i="57"/>
  <c r="AG133" i="57"/>
  <c r="AK132" i="57"/>
  <c r="AO131" i="57"/>
  <c r="AG131" i="57"/>
  <c r="AK130" i="57"/>
  <c r="AO129" i="57"/>
  <c r="AG129" i="57"/>
  <c r="AK128" i="57"/>
  <c r="AO127" i="57"/>
  <c r="AG127" i="57"/>
  <c r="AK126" i="57"/>
  <c r="AO125" i="57"/>
  <c r="AG125" i="57"/>
  <c r="AK124" i="57"/>
  <c r="AO123" i="57"/>
  <c r="AG123" i="57"/>
  <c r="AK122" i="57"/>
  <c r="AO121" i="57"/>
  <c r="AO119" i="57"/>
  <c r="AM151" i="57"/>
  <c r="AQ150" i="57"/>
  <c r="AI150" i="57"/>
  <c r="AM149" i="57"/>
  <c r="AQ148" i="57"/>
  <c r="AI148" i="57"/>
  <c r="AM147" i="57"/>
  <c r="AQ146" i="57"/>
  <c r="AI146" i="57"/>
  <c r="AM145" i="57"/>
  <c r="AQ144" i="57"/>
  <c r="AI144" i="57"/>
  <c r="AM143" i="57"/>
  <c r="AQ142" i="57"/>
  <c r="AI142" i="57"/>
  <c r="AM141" i="57"/>
  <c r="AQ140" i="57"/>
  <c r="AI140" i="57"/>
  <c r="AM139" i="57"/>
  <c r="AQ138" i="57"/>
  <c r="AI138" i="57"/>
  <c r="AM137" i="57"/>
  <c r="AQ136" i="57"/>
  <c r="AI136" i="57"/>
  <c r="AM135" i="57"/>
  <c r="AQ134" i="57"/>
  <c r="AI134" i="57"/>
  <c r="AM133" i="57"/>
  <c r="AQ132" i="57"/>
  <c r="AI132" i="57"/>
  <c r="AM131" i="57"/>
  <c r="AQ130" i="57"/>
  <c r="AI130" i="57"/>
  <c r="AM129" i="57"/>
  <c r="AQ128" i="57"/>
  <c r="AI128" i="57"/>
  <c r="AM127" i="57"/>
  <c r="AQ126" i="57"/>
  <c r="AI126" i="57"/>
  <c r="AM125" i="57"/>
  <c r="AQ124" i="57"/>
  <c r="AI124" i="57"/>
  <c r="AM123" i="57"/>
  <c r="AQ122" i="57"/>
  <c r="AI122" i="57"/>
  <c r="AM121" i="57"/>
  <c r="AQ120" i="57"/>
  <c r="AI120" i="57"/>
  <c r="AM119" i="57"/>
  <c r="AK151" i="57"/>
  <c r="AO150" i="57"/>
  <c r="AG150" i="57"/>
  <c r="AK149" i="57"/>
  <c r="AO148" i="57"/>
  <c r="AG148" i="57"/>
  <c r="AK147" i="57"/>
  <c r="AO146" i="57"/>
  <c r="AG146" i="57"/>
  <c r="AK145" i="57"/>
  <c r="AO144" i="57"/>
  <c r="AG144" i="57"/>
  <c r="AK143" i="57"/>
  <c r="AO142" i="57"/>
  <c r="AG142" i="57"/>
  <c r="AK141" i="57"/>
  <c r="AO140" i="57"/>
  <c r="AG140" i="57"/>
  <c r="AK139" i="57"/>
  <c r="AO138" i="57"/>
  <c r="AG138" i="57"/>
  <c r="AK137" i="57"/>
  <c r="AO136" i="57"/>
  <c r="AG136" i="57"/>
  <c r="AK135" i="57"/>
  <c r="AO134" i="57"/>
  <c r="AG134" i="57"/>
  <c r="AK133" i="57"/>
  <c r="AO132" i="57"/>
  <c r="AG132" i="57"/>
  <c r="AK131" i="57"/>
  <c r="AO130" i="57"/>
  <c r="AG130" i="57"/>
  <c r="AK129" i="57"/>
  <c r="AO128" i="57"/>
  <c r="AG128" i="57"/>
  <c r="AK127" i="57"/>
  <c r="AO126" i="57"/>
  <c r="AG126" i="57"/>
  <c r="AK125" i="57"/>
  <c r="AO124" i="57"/>
  <c r="AG124" i="57"/>
  <c r="AK123" i="57"/>
  <c r="AO122" i="57"/>
  <c r="AG122" i="57"/>
  <c r="AK121" i="57"/>
  <c r="AO120" i="57"/>
  <c r="AG120" i="57"/>
  <c r="AK119" i="57"/>
  <c r="AJ119" i="57"/>
  <c r="AQ151" i="57"/>
  <c r="AI151" i="57"/>
  <c r="AM150" i="57"/>
  <c r="AQ149" i="57"/>
  <c r="AI149" i="57"/>
  <c r="AM148" i="57"/>
  <c r="AQ147" i="57"/>
  <c r="AI147" i="57"/>
  <c r="AM146" i="57"/>
  <c r="AQ145" i="57"/>
  <c r="AI145" i="57"/>
  <c r="AM144" i="57"/>
  <c r="AQ143" i="57"/>
  <c r="AI143" i="57"/>
  <c r="AM142" i="57"/>
  <c r="AQ141" i="57"/>
  <c r="AI141" i="57"/>
  <c r="AM140" i="57"/>
  <c r="AQ139" i="57"/>
  <c r="AI139" i="57"/>
  <c r="AM138" i="57"/>
  <c r="AQ137" i="57"/>
  <c r="AI137" i="57"/>
  <c r="AM136" i="57"/>
  <c r="AQ135" i="57"/>
  <c r="AI135" i="57"/>
  <c r="AM134" i="57"/>
  <c r="AQ133" i="57"/>
  <c r="AI133" i="57"/>
  <c r="AM132" i="57"/>
  <c r="AQ131" i="57"/>
  <c r="AI131" i="57"/>
  <c r="AM130" i="57"/>
  <c r="AQ129" i="57"/>
  <c r="AI129" i="57"/>
  <c r="AM128" i="57"/>
  <c r="AQ127" i="57"/>
  <c r="AI127" i="57"/>
  <c r="AM126" i="57"/>
  <c r="AQ125" i="57"/>
  <c r="AI125" i="57"/>
  <c r="AM124" i="57"/>
  <c r="AQ123" i="57"/>
  <c r="AI123" i="57"/>
  <c r="AM122" i="57"/>
  <c r="AQ121" i="57"/>
  <c r="AI121" i="57"/>
  <c r="AM120" i="57"/>
  <c r="AQ119" i="57"/>
  <c r="AI119" i="57"/>
  <c r="AP151" i="57"/>
  <c r="AH151" i="57"/>
  <c r="AL150" i="57"/>
  <c r="AP149" i="57"/>
  <c r="AH149" i="57"/>
  <c r="AL148" i="57"/>
  <c r="AP147" i="57"/>
  <c r="AH147" i="57"/>
  <c r="AL146" i="57"/>
  <c r="AP145" i="57"/>
  <c r="AH145" i="57"/>
  <c r="AL144" i="57"/>
  <c r="AP143" i="57"/>
  <c r="AH143" i="57"/>
  <c r="AL142" i="57"/>
  <c r="AP141" i="57"/>
  <c r="AH141" i="57"/>
  <c r="AL140" i="57"/>
  <c r="AP139" i="57"/>
  <c r="AH139" i="57"/>
  <c r="AL138" i="57"/>
  <c r="AP137" i="57"/>
  <c r="AH137" i="57"/>
  <c r="AL136" i="57"/>
  <c r="AP135" i="57"/>
  <c r="AH135" i="57"/>
  <c r="AL134" i="57"/>
  <c r="AP133" i="57"/>
  <c r="AH133" i="57"/>
  <c r="AL132" i="57"/>
  <c r="AP131" i="57"/>
  <c r="AH131" i="57"/>
  <c r="AL130" i="57"/>
  <c r="AP129" i="57"/>
  <c r="AH129" i="57"/>
  <c r="AL128" i="57"/>
  <c r="AP127" i="57"/>
  <c r="AH127" i="57"/>
  <c r="AL126" i="57"/>
  <c r="AP125" i="57"/>
  <c r="AH125" i="57"/>
  <c r="AL124" i="57"/>
  <c r="AP123" i="57"/>
  <c r="AH123" i="57"/>
  <c r="AL122" i="57"/>
  <c r="AP121" i="57"/>
  <c r="AH121" i="57"/>
  <c r="AL120" i="57"/>
  <c r="AP119" i="57"/>
  <c r="AH119" i="57"/>
  <c r="AG121" i="57"/>
  <c r="AK120" i="57"/>
  <c r="AG119" i="57"/>
  <c r="AN151" i="57"/>
  <c r="AR150" i="57"/>
  <c r="AJ150" i="57"/>
  <c r="AN149" i="57"/>
  <c r="AR148" i="57"/>
  <c r="AJ148" i="57"/>
  <c r="AN147" i="57"/>
  <c r="AR146" i="57"/>
  <c r="AJ146" i="57"/>
  <c r="AN145" i="57"/>
  <c r="AR144" i="57"/>
  <c r="AJ144" i="57"/>
  <c r="AN143" i="57"/>
  <c r="AR142" i="57"/>
  <c r="AJ142" i="57"/>
  <c r="AN141" i="57"/>
  <c r="AR140" i="57"/>
  <c r="AJ140" i="57"/>
  <c r="AN139" i="57"/>
  <c r="AR138" i="57"/>
  <c r="AJ138" i="57"/>
  <c r="AN137" i="57"/>
  <c r="AR136" i="57"/>
  <c r="AJ136" i="57"/>
  <c r="AN135" i="57"/>
  <c r="AR134" i="57"/>
  <c r="AJ134" i="57"/>
  <c r="AN133" i="57"/>
  <c r="AR132" i="57"/>
  <c r="AJ132" i="57"/>
  <c r="AN131" i="57"/>
  <c r="AR130" i="57"/>
  <c r="AJ130" i="57"/>
  <c r="AN129" i="57"/>
  <c r="AR128" i="57"/>
  <c r="AJ128" i="57"/>
  <c r="AN127" i="57"/>
  <c r="AR126" i="57"/>
  <c r="AJ126" i="57"/>
  <c r="AN125" i="57"/>
  <c r="AR124" i="57"/>
  <c r="AJ124" i="57"/>
  <c r="AN123" i="57"/>
  <c r="AR122" i="57"/>
  <c r="AJ122" i="57"/>
  <c r="AN121" i="57"/>
  <c r="AR120" i="57"/>
  <c r="AJ120" i="57"/>
  <c r="AN119" i="57"/>
  <c r="P346" i="57"/>
  <c r="P306" i="57"/>
  <c r="P191" i="57"/>
  <c r="P152" i="57"/>
  <c r="Y3" i="1" l="1"/>
  <c r="D3" i="1" l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4" i="1"/>
  <c r="AK3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4" i="1"/>
  <c r="AH3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4" i="1"/>
  <c r="AE3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4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4" i="1"/>
  <c r="S3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J32" i="1"/>
  <c r="J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AM32" i="1"/>
  <c r="AM3" i="1"/>
  <c r="I38" i="57"/>
  <c r="I39" i="57" s="1"/>
  <c r="D3" i="57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AQ3" i="1" l="1"/>
  <c r="AP3" i="1"/>
  <c r="D38" i="57"/>
  <c r="D39" i="57" s="1"/>
  <c r="H38" i="57"/>
  <c r="H39" i="57" s="1"/>
  <c r="S5" i="1"/>
  <c r="L38" i="57"/>
  <c r="L39" i="57" s="1"/>
  <c r="AE5" i="1"/>
  <c r="D6" i="1"/>
  <c r="D10" i="1"/>
  <c r="D14" i="1"/>
  <c r="D18" i="1"/>
  <c r="D22" i="1"/>
  <c r="D26" i="1"/>
  <c r="D30" i="1"/>
  <c r="D34" i="1"/>
  <c r="G5" i="1"/>
  <c r="M38" i="57"/>
  <c r="M39" i="57" s="1"/>
  <c r="AH5" i="1"/>
  <c r="D7" i="1"/>
  <c r="D11" i="1"/>
  <c r="D15" i="1"/>
  <c r="D19" i="1"/>
  <c r="D23" i="1"/>
  <c r="D27" i="1"/>
  <c r="D31" i="1"/>
  <c r="D35" i="1"/>
  <c r="F38" i="57"/>
  <c r="F39" i="57" s="1"/>
  <c r="J38" i="57"/>
  <c r="J39" i="57" s="1"/>
  <c r="Y5" i="1"/>
  <c r="N38" i="57"/>
  <c r="AK5" i="1"/>
  <c r="D4" i="1"/>
  <c r="D8" i="1"/>
  <c r="D12" i="1"/>
  <c r="D16" i="1"/>
  <c r="D20" i="1"/>
  <c r="D24" i="1"/>
  <c r="D28" i="1"/>
  <c r="D32" i="1"/>
  <c r="M5" i="1"/>
  <c r="D5" i="1"/>
  <c r="D9" i="1"/>
  <c r="D13" i="1"/>
  <c r="D17" i="1"/>
  <c r="D21" i="1"/>
  <c r="D25" i="1"/>
  <c r="D29" i="1"/>
  <c r="D33" i="1"/>
  <c r="O5" i="57"/>
  <c r="G38" i="57"/>
  <c r="G39" i="57" s="1"/>
  <c r="K38" i="57"/>
  <c r="K39" i="57" s="1"/>
  <c r="O34" i="57"/>
  <c r="C38" i="57"/>
  <c r="C39" i="57" s="1"/>
  <c r="O196" i="57" l="1"/>
  <c r="O266" i="57"/>
  <c r="O265" i="57"/>
  <c r="O264" i="57"/>
  <c r="O263" i="57"/>
  <c r="O262" i="57"/>
  <c r="O261" i="57"/>
  <c r="O260" i="57"/>
  <c r="O259" i="57"/>
  <c r="O258" i="57"/>
  <c r="O257" i="57"/>
  <c r="O256" i="57"/>
  <c r="O255" i="57"/>
  <c r="O254" i="57"/>
  <c r="O253" i="57"/>
  <c r="O252" i="57"/>
  <c r="O251" i="57"/>
  <c r="O250" i="57"/>
  <c r="O249" i="57"/>
  <c r="O248" i="57"/>
  <c r="O247" i="57"/>
  <c r="O246" i="57"/>
  <c r="O245" i="57"/>
  <c r="O244" i="57"/>
  <c r="O243" i="57"/>
  <c r="O242" i="57"/>
  <c r="O241" i="57"/>
  <c r="O240" i="57"/>
  <c r="O239" i="57"/>
  <c r="O238" i="57"/>
  <c r="O237" i="57"/>
  <c r="O236" i="57"/>
  <c r="O235" i="57"/>
  <c r="N267" i="57"/>
  <c r="M267" i="57"/>
  <c r="L267" i="57"/>
  <c r="K267" i="57"/>
  <c r="J267" i="57"/>
  <c r="I267" i="57"/>
  <c r="H267" i="57"/>
  <c r="G267" i="57"/>
  <c r="F267" i="57"/>
  <c r="E267" i="57"/>
  <c r="D267" i="57"/>
  <c r="C267" i="57"/>
  <c r="D232" i="57"/>
  <c r="E232" i="57" s="1"/>
  <c r="F232" i="57" s="1"/>
  <c r="G232" i="57" s="1"/>
  <c r="H232" i="57" s="1"/>
  <c r="I232" i="57" s="1"/>
  <c r="J232" i="57" s="1"/>
  <c r="K232" i="57" s="1"/>
  <c r="L232" i="57" s="1"/>
  <c r="M232" i="57" s="1"/>
  <c r="N232" i="57" s="1"/>
  <c r="P267" i="57" l="1"/>
  <c r="O234" i="57"/>
  <c r="O267" i="57" s="1"/>
  <c r="I268" i="57" s="1"/>
  <c r="AA36" i="1"/>
  <c r="O36" i="1"/>
  <c r="AG36" i="1"/>
  <c r="X36" i="1"/>
  <c r="I36" i="1"/>
  <c r="U36" i="1"/>
  <c r="R36" i="1"/>
  <c r="L36" i="1"/>
  <c r="AJ36" i="1"/>
  <c r="AL35" i="1"/>
  <c r="AL34" i="1"/>
  <c r="AL26" i="1"/>
  <c r="AL25" i="1"/>
  <c r="AL24" i="1"/>
  <c r="AL23" i="1"/>
  <c r="AL22" i="1"/>
  <c r="AL18" i="1"/>
  <c r="AL14" i="1"/>
  <c r="AL13" i="1"/>
  <c r="AL11" i="1"/>
  <c r="AL9" i="1"/>
  <c r="AL6" i="1"/>
  <c r="AL5" i="1"/>
  <c r="AL3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I10" i="1"/>
  <c r="AI8" i="1"/>
  <c r="AI6" i="1"/>
  <c r="AF34" i="1"/>
  <c r="AF32" i="1"/>
  <c r="AF28" i="1"/>
  <c r="AF26" i="1"/>
  <c r="AF24" i="1"/>
  <c r="AF20" i="1"/>
  <c r="AF18" i="1"/>
  <c r="AF16" i="1"/>
  <c r="AF7" i="1"/>
  <c r="AF6" i="1"/>
  <c r="AF4" i="1"/>
  <c r="AC34" i="1"/>
  <c r="AC32" i="1"/>
  <c r="AC30" i="1"/>
  <c r="AC28" i="1"/>
  <c r="AC26" i="1"/>
  <c r="AC24" i="1"/>
  <c r="AC22" i="1"/>
  <c r="AC20" i="1"/>
  <c r="AC18" i="1"/>
  <c r="AC16" i="1"/>
  <c r="AC14" i="1"/>
  <c r="AC12" i="1"/>
  <c r="AC10" i="1"/>
  <c r="AC8" i="1"/>
  <c r="AC6" i="1"/>
  <c r="Z34" i="1"/>
  <c r="Z30" i="1"/>
  <c r="Z28" i="1"/>
  <c r="Z26" i="1"/>
  <c r="Z22" i="1"/>
  <c r="Z20" i="1"/>
  <c r="Z18" i="1"/>
  <c r="Z10" i="1"/>
  <c r="Z9" i="1"/>
  <c r="Z6" i="1"/>
  <c r="Z5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T34" i="1"/>
  <c r="T32" i="1"/>
  <c r="T30" i="1"/>
  <c r="T28" i="1"/>
  <c r="T24" i="1"/>
  <c r="T22" i="1"/>
  <c r="T20" i="1"/>
  <c r="T16" i="1"/>
  <c r="T14" i="1"/>
  <c r="T13" i="1"/>
  <c r="T10" i="1"/>
  <c r="T9" i="1"/>
  <c r="T7" i="1"/>
  <c r="T6" i="1"/>
  <c r="T4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N34" i="1"/>
  <c r="N32" i="1"/>
  <c r="N30" i="1"/>
  <c r="N26" i="1"/>
  <c r="N24" i="1"/>
  <c r="N22" i="1"/>
  <c r="N18" i="1"/>
  <c r="N16" i="1"/>
  <c r="N14" i="1"/>
  <c r="N13" i="1"/>
  <c r="N5" i="1"/>
  <c r="J268" i="57" l="1"/>
  <c r="G268" i="57"/>
  <c r="L268" i="57"/>
  <c r="H268" i="57"/>
  <c r="N268" i="57"/>
  <c r="F268" i="57"/>
  <c r="D268" i="57"/>
  <c r="M268" i="57"/>
  <c r="E268" i="57"/>
  <c r="K268" i="57"/>
  <c r="C268" i="57"/>
  <c r="C36" i="1"/>
  <c r="Q5" i="1"/>
  <c r="Q9" i="1"/>
  <c r="Q13" i="1"/>
  <c r="Q17" i="1"/>
  <c r="Q21" i="1"/>
  <c r="Q25" i="1"/>
  <c r="Q29" i="1"/>
  <c r="Q33" i="1"/>
  <c r="W7" i="1"/>
  <c r="W11" i="1"/>
  <c r="W15" i="1"/>
  <c r="W19" i="1"/>
  <c r="W23" i="1"/>
  <c r="W27" i="1"/>
  <c r="W31" i="1"/>
  <c r="W35" i="1"/>
  <c r="AC5" i="1"/>
  <c r="AC9" i="1"/>
  <c r="AC13" i="1"/>
  <c r="AC17" i="1"/>
  <c r="AC21" i="1"/>
  <c r="AC25" i="1"/>
  <c r="AC29" i="1"/>
  <c r="AC33" i="1"/>
  <c r="AI7" i="1"/>
  <c r="AI11" i="1"/>
  <c r="AI15" i="1"/>
  <c r="AI19" i="1"/>
  <c r="AI23" i="1"/>
  <c r="AI27" i="1"/>
  <c r="AI31" i="1"/>
  <c r="AI35" i="1"/>
  <c r="K32" i="1"/>
  <c r="Q7" i="1"/>
  <c r="Q11" i="1"/>
  <c r="Q15" i="1"/>
  <c r="Q19" i="1"/>
  <c r="Q23" i="1"/>
  <c r="Q27" i="1"/>
  <c r="Q31" i="1"/>
  <c r="W5" i="1"/>
  <c r="W9" i="1"/>
  <c r="W13" i="1"/>
  <c r="W17" i="1"/>
  <c r="W21" i="1"/>
  <c r="W25" i="1"/>
  <c r="W29" i="1"/>
  <c r="W33" i="1"/>
  <c r="AC7" i="1"/>
  <c r="AC11" i="1"/>
  <c r="AC15" i="1"/>
  <c r="AC19" i="1"/>
  <c r="AC23" i="1"/>
  <c r="AC27" i="1"/>
  <c r="AC31" i="1"/>
  <c r="AC35" i="1"/>
  <c r="AI5" i="1"/>
  <c r="AI9" i="1"/>
  <c r="AI13" i="1"/>
  <c r="AI17" i="1"/>
  <c r="AI21" i="1"/>
  <c r="AI25" i="1"/>
  <c r="AI29" i="1"/>
  <c r="AI33" i="1"/>
  <c r="AB36" i="1"/>
  <c r="AC36" i="1" s="1"/>
  <c r="S36" i="1"/>
  <c r="T36" i="1" s="1"/>
  <c r="T3" i="1"/>
  <c r="AE36" i="1"/>
  <c r="H7" i="1"/>
  <c r="H11" i="1"/>
  <c r="H15" i="1"/>
  <c r="H19" i="1"/>
  <c r="H23" i="1"/>
  <c r="H27" i="1"/>
  <c r="H31" i="1"/>
  <c r="K3" i="1"/>
  <c r="Q3" i="1"/>
  <c r="W3" i="1"/>
  <c r="AC3" i="1"/>
  <c r="AI3" i="1"/>
  <c r="Q4" i="1"/>
  <c r="W4" i="1"/>
  <c r="AC4" i="1"/>
  <c r="AI4" i="1"/>
  <c r="Q35" i="1"/>
  <c r="AL7" i="1"/>
  <c r="N8" i="1"/>
  <c r="T8" i="1"/>
  <c r="Z8" i="1"/>
  <c r="AF8" i="1"/>
  <c r="N9" i="1"/>
  <c r="AF9" i="1"/>
  <c r="N10" i="1"/>
  <c r="AF10" i="1"/>
  <c r="AL10" i="1"/>
  <c r="N11" i="1"/>
  <c r="T11" i="1"/>
  <c r="Z11" i="1"/>
  <c r="AF11" i="1"/>
  <c r="N12" i="1"/>
  <c r="T12" i="1"/>
  <c r="Z12" i="1"/>
  <c r="AF12" i="1"/>
  <c r="AL12" i="1"/>
  <c r="Z13" i="1"/>
  <c r="AF13" i="1"/>
  <c r="Z14" i="1"/>
  <c r="AF14" i="1"/>
  <c r="N15" i="1"/>
  <c r="T15" i="1"/>
  <c r="Z15" i="1"/>
  <c r="AF15" i="1"/>
  <c r="Z16" i="1"/>
  <c r="AL16" i="1"/>
  <c r="N17" i="1"/>
  <c r="T17" i="1"/>
  <c r="Z17" i="1"/>
  <c r="AF17" i="1"/>
  <c r="T18" i="1"/>
  <c r="N19" i="1"/>
  <c r="T19" i="1"/>
  <c r="Z19" i="1"/>
  <c r="AF19" i="1"/>
  <c r="N20" i="1"/>
  <c r="AL20" i="1"/>
  <c r="N21" i="1"/>
  <c r="T21" i="1"/>
  <c r="Z21" i="1"/>
  <c r="AF21" i="1"/>
  <c r="AF22" i="1"/>
  <c r="N23" i="1"/>
  <c r="T23" i="1"/>
  <c r="Z23" i="1"/>
  <c r="AF23" i="1"/>
  <c r="Z24" i="1"/>
  <c r="N25" i="1"/>
  <c r="T25" i="1"/>
  <c r="Z25" i="1"/>
  <c r="AF25" i="1"/>
  <c r="T26" i="1"/>
  <c r="T27" i="1"/>
  <c r="Z27" i="1"/>
  <c r="AF27" i="1"/>
  <c r="N28" i="1"/>
  <c r="AL28" i="1"/>
  <c r="N29" i="1"/>
  <c r="T29" i="1"/>
  <c r="Z29" i="1"/>
  <c r="AF29" i="1"/>
  <c r="AL29" i="1"/>
  <c r="AF30" i="1"/>
  <c r="AL30" i="1"/>
  <c r="N31" i="1"/>
  <c r="T31" i="1"/>
  <c r="Z31" i="1"/>
  <c r="AF31" i="1"/>
  <c r="AL31" i="1"/>
  <c r="Z32" i="1"/>
  <c r="AL32" i="1"/>
  <c r="N33" i="1"/>
  <c r="T33" i="1"/>
  <c r="Z33" i="1"/>
  <c r="AF33" i="1"/>
  <c r="AL33" i="1"/>
  <c r="N35" i="1"/>
  <c r="T35" i="1"/>
  <c r="Z35" i="1"/>
  <c r="AF35" i="1"/>
  <c r="H4" i="1"/>
  <c r="H12" i="1"/>
  <c r="H20" i="1"/>
  <c r="H32" i="1"/>
  <c r="AF3" i="1"/>
  <c r="H8" i="1"/>
  <c r="H16" i="1"/>
  <c r="H24" i="1"/>
  <c r="H28" i="1"/>
  <c r="H6" i="1"/>
  <c r="H10" i="1"/>
  <c r="H14" i="1"/>
  <c r="H18" i="1"/>
  <c r="H22" i="1"/>
  <c r="H26" i="1"/>
  <c r="H30" i="1"/>
  <c r="H34" i="1"/>
  <c r="P36" i="1"/>
  <c r="Q36" i="1" s="1"/>
  <c r="H9" i="1"/>
  <c r="H13" i="1"/>
  <c r="H17" i="1"/>
  <c r="H21" i="1"/>
  <c r="H25" i="1"/>
  <c r="H29" i="1"/>
  <c r="H33" i="1"/>
  <c r="H35" i="1"/>
  <c r="N3" i="1"/>
  <c r="Z3" i="1"/>
  <c r="N4" i="1"/>
  <c r="Z4" i="1"/>
  <c r="AL4" i="1"/>
  <c r="T5" i="1"/>
  <c r="N6" i="1"/>
  <c r="H3" i="1"/>
  <c r="G36" i="1"/>
  <c r="Y36" i="1"/>
  <c r="Z36" i="1" s="1"/>
  <c r="AF5" i="1"/>
  <c r="N7" i="1"/>
  <c r="H5" i="1"/>
  <c r="Q6" i="1"/>
  <c r="Z7" i="1"/>
  <c r="AH36" i="1"/>
  <c r="AI36" i="1" s="1"/>
  <c r="AD36" i="1"/>
  <c r="V36" i="1"/>
  <c r="W36" i="1" s="1"/>
  <c r="F36" i="1"/>
  <c r="AK36" i="1"/>
  <c r="AL36" i="1" s="1"/>
  <c r="AL27" i="1"/>
  <c r="AL19" i="1"/>
  <c r="AL8" i="1"/>
  <c r="AL21" i="1"/>
  <c r="AL17" i="1"/>
  <c r="AL15" i="1"/>
  <c r="AF36" i="1" l="1"/>
  <c r="H36" i="1"/>
  <c r="H229" i="57" l="1"/>
  <c r="K229" i="57"/>
  <c r="M229" i="57"/>
  <c r="J229" i="57"/>
  <c r="I229" i="57"/>
  <c r="L229" i="57"/>
  <c r="D229" i="57"/>
  <c r="E229" i="57"/>
  <c r="N229" i="57"/>
  <c r="E8" i="1" l="1"/>
  <c r="E5" i="1"/>
  <c r="E13" i="1"/>
  <c r="E21" i="1"/>
  <c r="AS3" i="1"/>
  <c r="E11" i="1"/>
  <c r="E12" i="1"/>
  <c r="E6" i="1"/>
  <c r="E10" i="1"/>
  <c r="E14" i="1"/>
  <c r="E18" i="1"/>
  <c r="E30" i="1"/>
  <c r="E34" i="1"/>
  <c r="E27" i="1"/>
  <c r="E4" i="1"/>
  <c r="E24" i="1"/>
  <c r="E32" i="1"/>
  <c r="C229" i="57"/>
  <c r="G229" i="57"/>
  <c r="O197" i="57"/>
  <c r="O198" i="57"/>
  <c r="O199" i="57"/>
  <c r="O200" i="57"/>
  <c r="O201" i="57"/>
  <c r="O202" i="57"/>
  <c r="O203" i="57"/>
  <c r="O204" i="57"/>
  <c r="O205" i="57"/>
  <c r="O206" i="57"/>
  <c r="O207" i="57"/>
  <c r="O208" i="57"/>
  <c r="O209" i="57"/>
  <c r="O210" i="57"/>
  <c r="O211" i="57"/>
  <c r="O212" i="57"/>
  <c r="O213" i="57"/>
  <c r="O214" i="57"/>
  <c r="O215" i="57"/>
  <c r="O216" i="57"/>
  <c r="O217" i="57"/>
  <c r="O218" i="57"/>
  <c r="O219" i="57"/>
  <c r="O221" i="57"/>
  <c r="O222" i="57"/>
  <c r="O223" i="57"/>
  <c r="O224" i="57"/>
  <c r="O225" i="57"/>
  <c r="O226" i="57"/>
  <c r="O227" i="57"/>
  <c r="O228" i="57"/>
  <c r="E7" i="1" l="1"/>
  <c r="E33" i="1"/>
  <c r="E17" i="1"/>
  <c r="E20" i="1"/>
  <c r="E35" i="1"/>
  <c r="E26" i="1"/>
  <c r="E31" i="1"/>
  <c r="E23" i="1"/>
  <c r="E28" i="1"/>
  <c r="E9" i="1"/>
  <c r="E25" i="1"/>
  <c r="E15" i="1"/>
  <c r="E22" i="1"/>
  <c r="AS32" i="1"/>
  <c r="AU32" i="1" s="1"/>
  <c r="E29" i="1"/>
  <c r="E16" i="1"/>
  <c r="E19" i="1"/>
  <c r="AP32" i="1"/>
  <c r="AQ32" i="1"/>
  <c r="AN32" i="1"/>
  <c r="AO32" i="1"/>
  <c r="AN3" i="1"/>
  <c r="AO3" i="1"/>
  <c r="D36" i="1"/>
  <c r="E36" i="1" s="1"/>
  <c r="E3" i="1"/>
  <c r="AR32" i="1" l="1"/>
  <c r="AT32" i="1" s="1"/>
  <c r="AR3" i="1"/>
  <c r="AU3" i="1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D356" i="57"/>
  <c r="E356" i="57" s="1"/>
  <c r="F356" i="57" s="1"/>
  <c r="G356" i="57" s="1"/>
  <c r="H356" i="57" s="1"/>
  <c r="I356" i="57" s="1"/>
  <c r="J356" i="57" s="1"/>
  <c r="K356" i="57" s="1"/>
  <c r="L356" i="57" s="1"/>
  <c r="M356" i="57" s="1"/>
  <c r="N356" i="57" s="1"/>
  <c r="O358" i="57"/>
  <c r="O359" i="57"/>
  <c r="O360" i="57"/>
  <c r="O361" i="57"/>
  <c r="O362" i="57"/>
  <c r="O363" i="57"/>
  <c r="O364" i="57"/>
  <c r="O365" i="57"/>
  <c r="O366" i="57"/>
  <c r="O367" i="57"/>
  <c r="O368" i="57"/>
  <c r="O369" i="57"/>
  <c r="O370" i="57"/>
  <c r="O371" i="57"/>
  <c r="O372" i="57"/>
  <c r="O373" i="57"/>
  <c r="O374" i="57"/>
  <c r="O375" i="57"/>
  <c r="O376" i="57"/>
  <c r="O377" i="57"/>
  <c r="O378" i="57"/>
  <c r="O379" i="57"/>
  <c r="O380" i="57"/>
  <c r="O381" i="57"/>
  <c r="O382" i="57"/>
  <c r="O383" i="57"/>
  <c r="O384" i="57"/>
  <c r="O385" i="57"/>
  <c r="O386" i="57"/>
  <c r="O387" i="57"/>
  <c r="O388" i="57"/>
  <c r="O389" i="57"/>
  <c r="O390" i="57"/>
  <c r="C391" i="57"/>
  <c r="D391" i="57"/>
  <c r="E391" i="57"/>
  <c r="F391" i="57"/>
  <c r="G391" i="57"/>
  <c r="H391" i="57"/>
  <c r="I391" i="57"/>
  <c r="J391" i="57"/>
  <c r="K391" i="57"/>
  <c r="L391" i="57"/>
  <c r="M391" i="57"/>
  <c r="N391" i="57"/>
  <c r="P391" i="57" l="1"/>
  <c r="AT3" i="1"/>
  <c r="C29" i="56"/>
  <c r="O391" i="57"/>
  <c r="H392" i="57" s="1"/>
  <c r="C15" i="56"/>
  <c r="H14" i="56" s="1"/>
  <c r="C392" i="57" l="1"/>
  <c r="K392" i="57"/>
  <c r="D392" i="57"/>
  <c r="L392" i="57"/>
  <c r="G392" i="57"/>
  <c r="E392" i="57"/>
  <c r="M392" i="57"/>
  <c r="F392" i="57"/>
  <c r="I392" i="57"/>
  <c r="N392" i="57"/>
  <c r="J392" i="57"/>
  <c r="H25" i="56"/>
  <c r="B15" i="56"/>
  <c r="G14" i="56" s="1"/>
  <c r="I14" i="56" s="1"/>
  <c r="B29" i="56" l="1"/>
  <c r="D15" i="56"/>
  <c r="G25" i="56" l="1"/>
  <c r="I25" i="56" s="1"/>
  <c r="D29" i="56"/>
  <c r="F229" i="57" l="1"/>
  <c r="O220" i="57"/>
  <c r="O229" i="57" s="1"/>
  <c r="L230" i="57" l="1"/>
  <c r="H230" i="57"/>
  <c r="E230" i="57"/>
  <c r="J230" i="57"/>
  <c r="D230" i="57"/>
  <c r="N230" i="57"/>
  <c r="M230" i="57"/>
  <c r="I230" i="57"/>
  <c r="K230" i="57"/>
  <c r="G230" i="57"/>
  <c r="C230" i="57"/>
  <c r="P229" i="57"/>
  <c r="F230" i="57"/>
  <c r="M36" i="1"/>
  <c r="N36" i="1" s="1"/>
  <c r="N27" i="1"/>
  <c r="E26" i="57" l="1"/>
  <c r="E18" i="57"/>
  <c r="E10" i="57"/>
  <c r="E33" i="57"/>
  <c r="E25" i="57"/>
  <c r="E17" i="57"/>
  <c r="E9" i="57"/>
  <c r="E32" i="57"/>
  <c r="E24" i="57"/>
  <c r="E16" i="57"/>
  <c r="E8" i="57"/>
  <c r="E31" i="57"/>
  <c r="E23" i="57"/>
  <c r="E15" i="57"/>
  <c r="E7" i="57"/>
  <c r="E14" i="57"/>
  <c r="E27" i="57"/>
  <c r="E19" i="57"/>
  <c r="E11" i="57"/>
  <c r="E30" i="57"/>
  <c r="E6" i="57"/>
  <c r="E37" i="57"/>
  <c r="E29" i="57"/>
  <c r="E21" i="57"/>
  <c r="E13" i="57"/>
  <c r="E35" i="57"/>
  <c r="E22" i="57"/>
  <c r="E36" i="57"/>
  <c r="E28" i="57"/>
  <c r="E20" i="57"/>
  <c r="E12" i="57"/>
  <c r="J17" i="1" l="1"/>
  <c r="AM17" i="1"/>
  <c r="O19" i="57"/>
  <c r="AM5" i="1"/>
  <c r="J5" i="1"/>
  <c r="O7" i="57"/>
  <c r="J20" i="1"/>
  <c r="AM20" i="1"/>
  <c r="O22" i="57"/>
  <c r="J4" i="1"/>
  <c r="AM4" i="1"/>
  <c r="E38" i="57"/>
  <c r="E39" i="57" s="1"/>
  <c r="O6" i="57"/>
  <c r="J29" i="1"/>
  <c r="AM29" i="1"/>
  <c r="O31" i="57"/>
  <c r="J31" i="1"/>
  <c r="AM31" i="1"/>
  <c r="O33" i="57"/>
  <c r="AM7" i="1"/>
  <c r="J7" i="1"/>
  <c r="O9" i="57"/>
  <c r="J6" i="1"/>
  <c r="AM6" i="1"/>
  <c r="O8" i="57"/>
  <c r="AM8" i="1"/>
  <c r="J8" i="1"/>
  <c r="O10" i="57"/>
  <c r="J24" i="1"/>
  <c r="AM24" i="1"/>
  <c r="O26" i="57"/>
  <c r="J26" i="1"/>
  <c r="AM26" i="1"/>
  <c r="O28" i="57"/>
  <c r="J33" i="1"/>
  <c r="AM33" i="1"/>
  <c r="O35" i="57"/>
  <c r="J27" i="1"/>
  <c r="AM27" i="1"/>
  <c r="O29" i="57"/>
  <c r="J28" i="1"/>
  <c r="AM28" i="1"/>
  <c r="O30" i="57"/>
  <c r="J25" i="1"/>
  <c r="AM25" i="1"/>
  <c r="O27" i="57"/>
  <c r="J13" i="1"/>
  <c r="AM13" i="1"/>
  <c r="O15" i="57"/>
  <c r="AM15" i="1"/>
  <c r="J15" i="1"/>
  <c r="O17" i="57"/>
  <c r="J19" i="1"/>
  <c r="AM19" i="1"/>
  <c r="O21" i="57"/>
  <c r="J14" i="1"/>
  <c r="AM14" i="1"/>
  <c r="O16" i="57"/>
  <c r="J30" i="1"/>
  <c r="AM30" i="1"/>
  <c r="O32" i="57"/>
  <c r="J11" i="1"/>
  <c r="AM11" i="1"/>
  <c r="O13" i="57"/>
  <c r="J9" i="1"/>
  <c r="AM9" i="1"/>
  <c r="O11" i="57"/>
  <c r="J16" i="1"/>
  <c r="AM16" i="1"/>
  <c r="O18" i="57"/>
  <c r="J10" i="1"/>
  <c r="AM10" i="1"/>
  <c r="O12" i="57"/>
  <c r="J34" i="1"/>
  <c r="AM34" i="1"/>
  <c r="O36" i="57"/>
  <c r="J35" i="1"/>
  <c r="AM35" i="1"/>
  <c r="O37" i="57"/>
  <c r="J12" i="1"/>
  <c r="AM12" i="1"/>
  <c r="O14" i="57"/>
  <c r="J21" i="1"/>
  <c r="AM21" i="1"/>
  <c r="O23" i="57"/>
  <c r="J22" i="1"/>
  <c r="AM22" i="1"/>
  <c r="O24" i="57"/>
  <c r="AM23" i="1"/>
  <c r="J23" i="1"/>
  <c r="O25" i="57"/>
  <c r="J18" i="1"/>
  <c r="AM18" i="1"/>
  <c r="O20" i="57"/>
  <c r="AN8" i="1" l="1"/>
  <c r="AR8" i="1" s="1"/>
  <c r="AO8" i="1"/>
  <c r="AQ8" i="1"/>
  <c r="AP8" i="1"/>
  <c r="AQ9" i="1"/>
  <c r="AO9" i="1"/>
  <c r="AN9" i="1"/>
  <c r="AR9" i="1" s="1"/>
  <c r="AP9" i="1"/>
  <c r="AP5" i="1"/>
  <c r="AO5" i="1"/>
  <c r="AN5" i="1"/>
  <c r="AR5" i="1" s="1"/>
  <c r="AQ5" i="1"/>
  <c r="K22" i="1"/>
  <c r="AS22" i="1"/>
  <c r="K9" i="1"/>
  <c r="AS9" i="1"/>
  <c r="AN11" i="1"/>
  <c r="AR11" i="1" s="1"/>
  <c r="AP11" i="1"/>
  <c r="AO11" i="1"/>
  <c r="AQ11" i="1"/>
  <c r="AO30" i="1"/>
  <c r="AN30" i="1"/>
  <c r="AR30" i="1" s="1"/>
  <c r="AQ30" i="1"/>
  <c r="AP30" i="1"/>
  <c r="K15" i="1"/>
  <c r="AS15" i="1"/>
  <c r="AO13" i="1"/>
  <c r="AQ13" i="1"/>
  <c r="AP13" i="1"/>
  <c r="AN13" i="1"/>
  <c r="AR13" i="1" s="1"/>
  <c r="AO27" i="1"/>
  <c r="AN27" i="1"/>
  <c r="AR27" i="1" s="1"/>
  <c r="AQ27" i="1"/>
  <c r="AP27" i="1"/>
  <c r="AP24" i="1"/>
  <c r="AQ24" i="1"/>
  <c r="AO24" i="1"/>
  <c r="AN24" i="1"/>
  <c r="AR24" i="1" s="1"/>
  <c r="K31" i="1"/>
  <c r="AS31" i="1"/>
  <c r="AQ18" i="1"/>
  <c r="AO18" i="1"/>
  <c r="AP18" i="1"/>
  <c r="AN18" i="1"/>
  <c r="AR18" i="1" s="1"/>
  <c r="AP16" i="1"/>
  <c r="AQ16" i="1"/>
  <c r="AN16" i="1"/>
  <c r="AR16" i="1" s="1"/>
  <c r="AO16" i="1"/>
  <c r="K5" i="1"/>
  <c r="AS5" i="1"/>
  <c r="K26" i="1"/>
  <c r="AS26" i="1"/>
  <c r="AQ31" i="1"/>
  <c r="AO31" i="1"/>
  <c r="AN31" i="1"/>
  <c r="AR31" i="1" s="1"/>
  <c r="AP31" i="1"/>
  <c r="K11" i="1"/>
  <c r="AS11" i="1"/>
  <c r="K30" i="1"/>
  <c r="AS30" i="1"/>
  <c r="AP15" i="1"/>
  <c r="AQ15" i="1"/>
  <c r="AN15" i="1"/>
  <c r="AR15" i="1" s="1"/>
  <c r="AO15" i="1"/>
  <c r="K13" i="1"/>
  <c r="AS13" i="1"/>
  <c r="K27" i="1"/>
  <c r="AS27" i="1"/>
  <c r="K24" i="1"/>
  <c r="AS24" i="1"/>
  <c r="AO17" i="1"/>
  <c r="AP17" i="1"/>
  <c r="AQ17" i="1"/>
  <c r="AN17" i="1"/>
  <c r="AR17" i="1" s="1"/>
  <c r="K12" i="1"/>
  <c r="AS12" i="1"/>
  <c r="K19" i="1"/>
  <c r="AS19" i="1"/>
  <c r="AN26" i="1"/>
  <c r="AR26" i="1" s="1"/>
  <c r="AQ26" i="1"/>
  <c r="AO26" i="1"/>
  <c r="AP26" i="1"/>
  <c r="K6" i="1"/>
  <c r="AS6" i="1"/>
  <c r="AN22" i="1"/>
  <c r="AR22" i="1" s="1"/>
  <c r="AP22" i="1"/>
  <c r="AQ22" i="1"/>
  <c r="AO22" i="1"/>
  <c r="AQ34" i="1"/>
  <c r="AO34" i="1"/>
  <c r="AP34" i="1"/>
  <c r="AN34" i="1"/>
  <c r="AR34" i="1" s="1"/>
  <c r="K34" i="1"/>
  <c r="AS34" i="1"/>
  <c r="AN25" i="1"/>
  <c r="AR25" i="1" s="1"/>
  <c r="AP25" i="1"/>
  <c r="AQ25" i="1"/>
  <c r="AO25" i="1"/>
  <c r="K7" i="1"/>
  <c r="AS7" i="1"/>
  <c r="O38" i="57"/>
  <c r="K17" i="1"/>
  <c r="AS17" i="1"/>
  <c r="AO14" i="1"/>
  <c r="AQ14" i="1"/>
  <c r="AN14" i="1"/>
  <c r="AR14" i="1" s="1"/>
  <c r="AP14" i="1"/>
  <c r="K25" i="1"/>
  <c r="AS25" i="1"/>
  <c r="AO33" i="1"/>
  <c r="AP33" i="1"/>
  <c r="AQ33" i="1"/>
  <c r="AN33" i="1"/>
  <c r="AR33" i="1" s="1"/>
  <c r="AN7" i="1"/>
  <c r="AR7" i="1" s="1"/>
  <c r="AQ7" i="1"/>
  <c r="AO7" i="1"/>
  <c r="AP7" i="1"/>
  <c r="AQ29" i="1"/>
  <c r="AP29" i="1"/>
  <c r="AO29" i="1"/>
  <c r="AN29" i="1"/>
  <c r="AR29" i="1" s="1"/>
  <c r="K28" i="1"/>
  <c r="AS28" i="1"/>
  <c r="AN20" i="1"/>
  <c r="AR20" i="1" s="1"/>
  <c r="AP20" i="1"/>
  <c r="AQ20" i="1"/>
  <c r="AO20" i="1"/>
  <c r="K18" i="1"/>
  <c r="AS18" i="1"/>
  <c r="K16" i="1"/>
  <c r="AS16" i="1"/>
  <c r="K20" i="1"/>
  <c r="AS20" i="1"/>
  <c r="AO10" i="1"/>
  <c r="AQ10" i="1"/>
  <c r="AP10" i="1"/>
  <c r="AN10" i="1"/>
  <c r="AR10" i="1" s="1"/>
  <c r="K14" i="1"/>
  <c r="AS14" i="1"/>
  <c r="K33" i="1"/>
  <c r="AS33" i="1"/>
  <c r="K29" i="1"/>
  <c r="AS29" i="1"/>
  <c r="AP4" i="1"/>
  <c r="AN4" i="1"/>
  <c r="AR4" i="1" s="1"/>
  <c r="AO4" i="1"/>
  <c r="AQ4" i="1"/>
  <c r="AM36" i="1"/>
  <c r="K23" i="1"/>
  <c r="AS23" i="1"/>
  <c r="AN21" i="1"/>
  <c r="AR21" i="1" s="1"/>
  <c r="AQ21" i="1"/>
  <c r="AP21" i="1"/>
  <c r="AO21" i="1"/>
  <c r="AO35" i="1"/>
  <c r="AP35" i="1"/>
  <c r="AQ35" i="1"/>
  <c r="AN35" i="1"/>
  <c r="AR35" i="1" s="1"/>
  <c r="AO23" i="1"/>
  <c r="AP23" i="1"/>
  <c r="AN23" i="1"/>
  <c r="AR23" i="1" s="1"/>
  <c r="AQ23" i="1"/>
  <c r="K21" i="1"/>
  <c r="AS21" i="1"/>
  <c r="AQ12" i="1"/>
  <c r="AN12" i="1"/>
  <c r="AR12" i="1" s="1"/>
  <c r="AO12" i="1"/>
  <c r="AP12" i="1"/>
  <c r="AS35" i="1"/>
  <c r="K35" i="1"/>
  <c r="K10" i="1"/>
  <c r="AS10" i="1"/>
  <c r="AO19" i="1"/>
  <c r="AN19" i="1"/>
  <c r="AR19" i="1" s="1"/>
  <c r="AQ19" i="1"/>
  <c r="AP19" i="1"/>
  <c r="AO28" i="1"/>
  <c r="AQ28" i="1"/>
  <c r="AP28" i="1"/>
  <c r="AN28" i="1"/>
  <c r="AR28" i="1" s="1"/>
  <c r="K8" i="1"/>
  <c r="AS8" i="1"/>
  <c r="AO6" i="1"/>
  <c r="AP6" i="1"/>
  <c r="AQ6" i="1"/>
  <c r="AN6" i="1"/>
  <c r="AR6" i="1" s="1"/>
  <c r="J36" i="1"/>
  <c r="K36" i="1" s="1"/>
  <c r="K4" i="1"/>
  <c r="AS4" i="1"/>
  <c r="AT13" i="1" l="1"/>
  <c r="B13" i="56"/>
  <c r="G28" i="56" s="1"/>
  <c r="AT8" i="1"/>
  <c r="B7" i="56"/>
  <c r="G10" i="56" s="1"/>
  <c r="AT19" i="1"/>
  <c r="B30" i="56"/>
  <c r="G15" i="56" s="1"/>
  <c r="AT15" i="1"/>
  <c r="B16" i="56"/>
  <c r="G13" i="56" s="1"/>
  <c r="AT21" i="1"/>
  <c r="B9" i="56"/>
  <c r="G7" i="56" s="1"/>
  <c r="AT31" i="1"/>
  <c r="B28" i="56"/>
  <c r="G30" i="56" s="1"/>
  <c r="AT9" i="1"/>
  <c r="B37" i="56"/>
  <c r="G16" i="56" s="1"/>
  <c r="AT17" i="1"/>
  <c r="B35" i="56"/>
  <c r="G37" i="56" s="1"/>
  <c r="AT16" i="1"/>
  <c r="B6" i="56"/>
  <c r="G12" i="56" s="1"/>
  <c r="AT10" i="1"/>
  <c r="B27" i="56"/>
  <c r="G23" i="56" s="1"/>
  <c r="AT24" i="1"/>
  <c r="B18" i="56"/>
  <c r="G11" i="56" s="1"/>
  <c r="AR36" i="1"/>
  <c r="AT27" i="1"/>
  <c r="B17" i="56"/>
  <c r="G29" i="56" s="1"/>
  <c r="AT7" i="1"/>
  <c r="B33" i="56"/>
  <c r="G26" i="56" s="1"/>
  <c r="AT18" i="1"/>
  <c r="B19" i="56"/>
  <c r="G35" i="56" s="1"/>
  <c r="AU8" i="1"/>
  <c r="C7" i="56"/>
  <c r="AU34" i="1"/>
  <c r="C25" i="56"/>
  <c r="AT23" i="1"/>
  <c r="B24" i="56"/>
  <c r="G34" i="56" s="1"/>
  <c r="AT6" i="1"/>
  <c r="B20" i="56"/>
  <c r="G22" i="56" s="1"/>
  <c r="AU19" i="1"/>
  <c r="C30" i="56"/>
  <c r="C17" i="56"/>
  <c r="AU27" i="1"/>
  <c r="AU30" i="1"/>
  <c r="C11" i="56"/>
  <c r="AU31" i="1"/>
  <c r="C28" i="56"/>
  <c r="AU9" i="1"/>
  <c r="C37" i="56"/>
  <c r="AT33" i="1"/>
  <c r="B32" i="56"/>
  <c r="G19" i="56" s="1"/>
  <c r="AU35" i="1"/>
  <c r="C12" i="56"/>
  <c r="AT28" i="1"/>
  <c r="B14" i="56"/>
  <c r="G33" i="56" s="1"/>
  <c r="AU23" i="1"/>
  <c r="C24" i="56"/>
  <c r="AU14" i="1"/>
  <c r="C5" i="56"/>
  <c r="AU25" i="1"/>
  <c r="C8" i="56"/>
  <c r="AU6" i="1"/>
  <c r="C20" i="56"/>
  <c r="AT34" i="1"/>
  <c r="B25" i="56"/>
  <c r="G6" i="56" s="1"/>
  <c r="AU16" i="1"/>
  <c r="C6" i="56"/>
  <c r="AU18" i="1"/>
  <c r="C19" i="56"/>
  <c r="AU17" i="1"/>
  <c r="C35" i="56"/>
  <c r="AU13" i="1"/>
  <c r="C13" i="56"/>
  <c r="AU11" i="1"/>
  <c r="C22" i="56"/>
  <c r="AP36" i="1"/>
  <c r="AT26" i="1"/>
  <c r="B23" i="56"/>
  <c r="G31" i="56" s="1"/>
  <c r="AU5" i="1"/>
  <c r="C36" i="56"/>
  <c r="AQ36" i="1"/>
  <c r="AT11" i="1"/>
  <c r="B22" i="56"/>
  <c r="G21" i="56" s="1"/>
  <c r="AU22" i="1"/>
  <c r="C10" i="56"/>
  <c r="AU28" i="1"/>
  <c r="C14" i="56"/>
  <c r="AT20" i="1"/>
  <c r="B26" i="56"/>
  <c r="G27" i="56" s="1"/>
  <c r="AU7" i="1"/>
  <c r="C33" i="56"/>
  <c r="AT14" i="1"/>
  <c r="B5" i="56"/>
  <c r="AT22" i="1"/>
  <c r="B10" i="56"/>
  <c r="G9" i="56" s="1"/>
  <c r="AU24" i="1"/>
  <c r="C18" i="56"/>
  <c r="AO36" i="1"/>
  <c r="AT5" i="1"/>
  <c r="B36" i="56"/>
  <c r="G36" i="56" s="1"/>
  <c r="AU21" i="1"/>
  <c r="C9" i="56"/>
  <c r="AU4" i="1"/>
  <c r="C31" i="56"/>
  <c r="AS36" i="1"/>
  <c r="AV19" i="1" s="1"/>
  <c r="AU12" i="1"/>
  <c r="C34" i="56"/>
  <c r="AN36" i="1"/>
  <c r="AT35" i="1"/>
  <c r="B12" i="56"/>
  <c r="G5" i="56" s="1"/>
  <c r="AU10" i="1"/>
  <c r="C27" i="56"/>
  <c r="AT12" i="1"/>
  <c r="B34" i="56"/>
  <c r="G20" i="56" s="1"/>
  <c r="AU29" i="1"/>
  <c r="C21" i="56"/>
  <c r="AU20" i="1"/>
  <c r="C26" i="56"/>
  <c r="AT25" i="1"/>
  <c r="B8" i="56"/>
  <c r="G17" i="56" s="1"/>
  <c r="AU15" i="1"/>
  <c r="C16" i="56"/>
  <c r="AT30" i="1"/>
  <c r="B11" i="56"/>
  <c r="G18" i="56" s="1"/>
  <c r="AT4" i="1"/>
  <c r="B31" i="56"/>
  <c r="G32" i="56" s="1"/>
  <c r="AU33" i="1"/>
  <c r="C32" i="56"/>
  <c r="AT29" i="1"/>
  <c r="B21" i="56"/>
  <c r="G24" i="56" s="1"/>
  <c r="AU26" i="1"/>
  <c r="C23" i="56"/>
  <c r="AV26" i="1"/>
  <c r="AV4" i="1" l="1"/>
  <c r="AV33" i="1"/>
  <c r="AV15" i="1"/>
  <c r="AV14" i="1"/>
  <c r="AV24" i="1"/>
  <c r="AV28" i="1"/>
  <c r="AV10" i="1"/>
  <c r="AV8" i="1"/>
  <c r="AV20" i="1"/>
  <c r="AV12" i="1"/>
  <c r="AV22" i="1"/>
  <c r="AV30" i="1"/>
  <c r="AV34" i="1"/>
  <c r="H23" i="56"/>
  <c r="I23" i="56" s="1"/>
  <c r="D27" i="56"/>
  <c r="H30" i="56"/>
  <c r="I30" i="56" s="1"/>
  <c r="D28" i="56"/>
  <c r="H27" i="56"/>
  <c r="I27" i="56" s="1"/>
  <c r="D26" i="56"/>
  <c r="H18" i="56"/>
  <c r="I18" i="56" s="1"/>
  <c r="D11" i="56"/>
  <c r="H10" i="56"/>
  <c r="I10" i="56" s="1"/>
  <c r="D7" i="56"/>
  <c r="AV29" i="1"/>
  <c r="H20" i="56"/>
  <c r="I20" i="56" s="1"/>
  <c r="D34" i="56"/>
  <c r="AV7" i="1"/>
  <c r="H33" i="56"/>
  <c r="I33" i="56" s="1"/>
  <c r="D14" i="56"/>
  <c r="AV11" i="1"/>
  <c r="AV25" i="1"/>
  <c r="AV35" i="1"/>
  <c r="H6" i="56"/>
  <c r="I6" i="56" s="1"/>
  <c r="D25" i="56"/>
  <c r="H11" i="56"/>
  <c r="I11" i="56" s="1"/>
  <c r="D18" i="56"/>
  <c r="H17" i="56"/>
  <c r="I17" i="56" s="1"/>
  <c r="D5" i="56"/>
  <c r="H8" i="56"/>
  <c r="AT36" i="1"/>
  <c r="H24" i="56"/>
  <c r="I24" i="56" s="1"/>
  <c r="D21" i="56"/>
  <c r="H26" i="56"/>
  <c r="I26" i="56" s="1"/>
  <c r="D33" i="56"/>
  <c r="H21" i="56"/>
  <c r="I21" i="56" s="1"/>
  <c r="D22" i="56"/>
  <c r="AV18" i="1"/>
  <c r="AV16" i="1"/>
  <c r="D8" i="56"/>
  <c r="AV23" i="1"/>
  <c r="H5" i="56"/>
  <c r="I5" i="56" s="1"/>
  <c r="D12" i="56"/>
  <c r="AV9" i="1"/>
  <c r="H35" i="56"/>
  <c r="I35" i="56" s="1"/>
  <c r="D19" i="56"/>
  <c r="H12" i="56"/>
  <c r="I12" i="56" s="1"/>
  <c r="D6" i="56"/>
  <c r="H34" i="56"/>
  <c r="I34" i="56" s="1"/>
  <c r="D24" i="56"/>
  <c r="H16" i="56"/>
  <c r="I16" i="56" s="1"/>
  <c r="D37" i="56"/>
  <c r="C38" i="56"/>
  <c r="H29" i="56"/>
  <c r="D17" i="56"/>
  <c r="H7" i="56"/>
  <c r="I7" i="56" s="1"/>
  <c r="D9" i="56"/>
  <c r="H36" i="56"/>
  <c r="I36" i="56" s="1"/>
  <c r="D36" i="56"/>
  <c r="H9" i="56"/>
  <c r="I9" i="56" s="1"/>
  <c r="D10" i="56"/>
  <c r="AV13" i="1"/>
  <c r="AV17" i="1"/>
  <c r="AV6" i="1"/>
  <c r="H32" i="56"/>
  <c r="I32" i="56" s="1"/>
  <c r="D31" i="56"/>
  <c r="H19" i="56"/>
  <c r="I19" i="56" s="1"/>
  <c r="D32" i="56"/>
  <c r="H28" i="56"/>
  <c r="I28" i="56" s="1"/>
  <c r="D13" i="56"/>
  <c r="H37" i="56"/>
  <c r="I37" i="56" s="1"/>
  <c r="D35" i="56"/>
  <c r="H22" i="56"/>
  <c r="I22" i="56" s="1"/>
  <c r="D20" i="56"/>
  <c r="H31" i="56"/>
  <c r="I31" i="56" s="1"/>
  <c r="D23" i="56"/>
  <c r="H13" i="56"/>
  <c r="I13" i="56" s="1"/>
  <c r="D16" i="56"/>
  <c r="AV27" i="1"/>
  <c r="AV3" i="1"/>
  <c r="AV32" i="1"/>
  <c r="AV36" i="1"/>
  <c r="AU36" i="1"/>
  <c r="AV21" i="1"/>
  <c r="G8" i="56"/>
  <c r="G38" i="56" s="1"/>
  <c r="B38" i="56"/>
  <c r="AV5" i="1"/>
  <c r="AV31" i="1"/>
  <c r="H15" i="56"/>
  <c r="I15" i="56" s="1"/>
  <c r="D30" i="56"/>
  <c r="D38" i="56" l="1"/>
  <c r="H38" i="56"/>
  <c r="I38" i="56" s="1"/>
  <c r="I29" i="56"/>
  <c r="I8" i="56"/>
</calcChain>
</file>

<file path=xl/sharedStrings.xml><?xml version="1.0" encoding="utf-8"?>
<sst xmlns="http://schemas.openxmlformats.org/spreadsheetml/2006/main" count="1070" uniqueCount="130">
  <si>
    <t>Borough</t>
  </si>
  <si>
    <t>May</t>
  </si>
  <si>
    <t>Aug</t>
  </si>
  <si>
    <t>Oct</t>
  </si>
  <si>
    <t>Nov</t>
  </si>
  <si>
    <t>Dec</t>
  </si>
  <si>
    <t>Jan</t>
  </si>
  <si>
    <t>Feb</t>
  </si>
  <si>
    <t>Total</t>
  </si>
  <si>
    <t>Bexley</t>
  </si>
  <si>
    <t>Brent</t>
  </si>
  <si>
    <t>Bromley</t>
  </si>
  <si>
    <t>Camden</t>
  </si>
  <si>
    <t>City  London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</si>
  <si>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</si>
  <si>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</si>
  <si>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</si>
  <si>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</si>
  <si>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</si>
  <si>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</si>
  <si>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</si>
  <si>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</si>
  <si>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</si>
  <si>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</si>
  <si>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</si>
  <si>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</si>
  <si>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</si>
  <si>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</si>
  <si>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</si>
  <si>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</si>
  <si>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</si>
  <si>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</si>
  <si>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</si>
  <si>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TOTALS</t>
  </si>
  <si>
    <t>Barking &amp; Dagenham</t>
  </si>
  <si>
    <t>Lewisham</t>
  </si>
  <si>
    <t>Hammersmith &amp; Fulham</t>
  </si>
  <si>
    <t>Kensington &amp; Chelsea</t>
  </si>
  <si>
    <t>Kingston Upon Thames</t>
  </si>
  <si>
    <t>DIFF</t>
  </si>
  <si>
    <t>%</t>
  </si>
  <si>
    <t xml:space="preserve"> DIFF</t>
  </si>
  <si>
    <t>Redbridge</t>
  </si>
  <si>
    <t>Greenwich</t>
  </si>
  <si>
    <t>Barnet</t>
  </si>
  <si>
    <t>AVE PM</t>
  </si>
  <si>
    <t>% OF TRIPS</t>
  </si>
  <si>
    <t>Apr</t>
  </si>
  <si>
    <t>Jun</t>
  </si>
  <si>
    <t>Jul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</si>
  <si>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</si>
  <si>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</si>
  <si>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</si>
  <si>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</si>
  <si>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</si>
  <si>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</si>
  <si>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</si>
  <si>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</si>
  <si>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</si>
  <si>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</si>
  <si>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</si>
  <si>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</si>
  <si>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</si>
  <si>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</si>
  <si>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</si>
  <si>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</si>
  <si>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</si>
  <si>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</si>
  <si>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</si>
  <si>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</si>
  <si>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</si>
  <si>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</si>
  <si>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</si>
  <si>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</si>
  <si>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RED</t>
  </si>
  <si>
    <t>RIC</t>
  </si>
  <si>
    <t>SOU</t>
  </si>
  <si>
    <t>SUT</t>
  </si>
  <si>
    <t>TOW</t>
  </si>
  <si>
    <t>WAL</t>
  </si>
  <si>
    <t>WAN</t>
  </si>
  <si>
    <t>CODE</t>
  </si>
  <si>
    <t>NEW</t>
  </si>
  <si>
    <t>COUNT</t>
  </si>
  <si>
    <t>TOTAL1</t>
  </si>
  <si>
    <t>TOTAL 2</t>
  </si>
  <si>
    <t>TOTAL 3</t>
  </si>
  <si>
    <t>TOTAL 4</t>
  </si>
  <si>
    <t>Mar</t>
  </si>
  <si>
    <t>Sep</t>
  </si>
  <si>
    <t>GROWTH</t>
  </si>
  <si>
    <t>NO OF TRIPS ORDER</t>
  </si>
  <si>
    <t>Westminster</t>
  </si>
  <si>
    <t>WES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</si>
  <si>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</si>
  <si>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</si>
  <si>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</si>
  <si>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</si>
  <si>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</si>
  <si>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</si>
  <si>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</si>
  <si>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</si>
  <si>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</si>
  <si>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</si>
  <si>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</si>
  <si>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Trips 2010-11</t>
  </si>
  <si>
    <t>Trips 2011-12</t>
  </si>
  <si>
    <t xml:space="preserve">Croydon </t>
  </si>
  <si>
    <t>MONTHLY TRIPS 2011/2012</t>
  </si>
  <si>
    <t>TRIPS TAKEN DURING 2012/2013 YEAR</t>
  </si>
  <si>
    <t>BOROUGH</t>
  </si>
  <si>
    <t>Sept</t>
  </si>
  <si>
    <t>TRIPS TAKEN DURING 2011/2012 YEAR</t>
  </si>
  <si>
    <t>TRIPS TAKEN DURING 2013/2014 YEAR</t>
  </si>
  <si>
    <t>TRIPS TAKEN DURING 2014/2015 YEAR</t>
  </si>
  <si>
    <t>MONTHLY TRIPS 2013/2014</t>
  </si>
  <si>
    <t>MONTHLY TRIPS 2012/2013</t>
  </si>
  <si>
    <t>TRIPS TAKEN DURING 2015/2016 YEAR</t>
  </si>
  <si>
    <t>MONTHLY TRIPS 2015/2016</t>
  </si>
  <si>
    <t>MONTHLY TRIPS 2014/2015</t>
  </si>
  <si>
    <t>TRIPS TAKEN DURING 2016/2017 YEAR</t>
  </si>
  <si>
    <t>MONTHLY TRIPS 2016/2017</t>
  </si>
  <si>
    <t>MONTHLY TRIPS 2017/2018</t>
  </si>
  <si>
    <t>TRIPS TAKEN DURING 2017/2018 YEAR</t>
  </si>
  <si>
    <t>TRIPS TAKEN DURING 2018/2019 YEAR</t>
  </si>
  <si>
    <t>MONTHLY TRIPS 2018/2019</t>
  </si>
  <si>
    <t>TRIPS TAKEN DURING 2019/2020 YEAR</t>
  </si>
  <si>
    <t>2019/20</t>
  </si>
  <si>
    <t>TRIPS TAKEN DURING 2020/2021 YEAR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</si>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</sst>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b/>
      <sz val="11"/>
      <color indexed="4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2" fontId="2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/>
    </xf>
    <xf numFmtId="0" fontId="2" fillId="0" borderId="3" xfId="0" applyFont="1" applyFill="1" applyBorder="1"/>
    <xf numFmtId="0" fontId="3" fillId="0" borderId="0" xfId="0" applyFont="1" applyFill="1"/>
    <xf numFmtId="0" fontId="2" fillId="0" borderId="4" xfId="0" applyFont="1" applyFill="1" applyBorder="1"/>
    <xf numFmtId="3" fontId="2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right"/>
    </xf>
    <xf numFmtId="10" fontId="2" fillId="0" borderId="15" xfId="2" applyNumberFormat="1" applyFont="1" applyFill="1" applyBorder="1" applyAlignment="1">
      <alignment horizontal="right"/>
    </xf>
    <xf numFmtId="10" fontId="2" fillId="0" borderId="16" xfId="2" applyNumberFormat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right"/>
    </xf>
    <xf numFmtId="1" fontId="4" fillId="2" borderId="5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0" fontId="2" fillId="2" borderId="17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 horizontal="right"/>
    </xf>
    <xf numFmtId="10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2" borderId="8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0" fontId="4" fillId="2" borderId="1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10" fontId="5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right"/>
    </xf>
    <xf numFmtId="10" fontId="12" fillId="2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10" fontId="4" fillId="2" borderId="16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right"/>
    </xf>
    <xf numFmtId="10" fontId="3" fillId="0" borderId="15" xfId="2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/>
    <xf numFmtId="10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28" xfId="0" applyFont="1" applyFill="1" applyBorder="1"/>
    <xf numFmtId="0" fontId="14" fillId="0" borderId="15" xfId="1" applyBorder="1"/>
    <xf numFmtId="0" fontId="14" fillId="0" borderId="15" xfId="1" applyFont="1" applyBorder="1"/>
    <xf numFmtId="0" fontId="14" fillId="0" borderId="15" xfId="1" applyFill="1" applyBorder="1"/>
    <xf numFmtId="0" fontId="2" fillId="2" borderId="15" xfId="0" applyFont="1" applyFill="1" applyBorder="1" applyAlignment="1">
      <alignment horizontal="left" vertical="top"/>
    </xf>
    <xf numFmtId="3" fontId="6" fillId="0" borderId="15" xfId="0" applyNumberFormat="1" applyFont="1" applyFill="1" applyBorder="1"/>
    <xf numFmtId="3" fontId="2" fillId="2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0" fontId="16" fillId="0" borderId="29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0" fontId="3" fillId="0" borderId="15" xfId="2" applyNumberFormat="1" applyFont="1" applyFill="1" applyBorder="1"/>
    <xf numFmtId="3" fontId="9" fillId="0" borderId="0" xfId="0" applyNumberFormat="1" applyFont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5" fontId="3" fillId="0" borderId="0" xfId="0" applyNumberFormat="1" applyFont="1" applyFill="1" applyBorder="1"/>
    <xf numFmtId="3" fontId="9" fillId="0" borderId="16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10" fontId="2" fillId="0" borderId="32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quotePrefix="1" applyFont="1" applyAlignment="1">
      <alignment horizontal="left"/>
    </xf>
    <xf numFmtId="3" fontId="0" fillId="0" borderId="0" xfId="0" applyNumberFormat="1"/>
    <xf numFmtId="10" fontId="2" fillId="3" borderId="31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9" fontId="16" fillId="0" borderId="0" xfId="2" applyFont="1" applyFill="1" applyBorder="1"/>
    <xf numFmtId="9" fontId="18" fillId="0" borderId="0" xfId="2" applyFont="1" applyFill="1" applyBorder="1"/>
    <xf numFmtId="0" fontId="13" fillId="0" borderId="0" xfId="0" applyFont="1" applyAlignment="1">
      <alignment horizontal="center"/>
    </xf>
    <xf numFmtId="3" fontId="16" fillId="0" borderId="0" xfId="0" applyNumberFormat="1" applyFont="1" applyFill="1" applyBorder="1"/>
    <xf numFmtId="164" fontId="16" fillId="0" borderId="0" xfId="2" applyNumberFormat="1" applyFont="1" applyFill="1" applyBorder="1"/>
    <xf numFmtId="10" fontId="16" fillId="0" borderId="0" xfId="2" applyNumberFormat="1" applyFont="1" applyFill="1" applyBorder="1"/>
    <xf numFmtId="9" fontId="0" fillId="0" borderId="0" xfId="2" applyFont="1"/>
    <xf numFmtId="10" fontId="16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</cellXfs>
  <cellStyles count="3">
    <cellStyle name="Normal" xfId="0" builtinId="0"/>
    <cellStyle name="Normal_Taxicard QOS Stats 20010-11" xfId="1" xr:uid="{00000000-0005-0000-0000-000002000000}"/>
    <cellStyle name="Percent" xfId="2" builtinId="5"/>
  </cellStyles>
  <dxfs count="61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1"/>
  <sheetViews>
    <sheetView tabSelected="1" zoomScale="85" workbookViewId="0">
      <selection activeCell="D38" sqref="D5:D38"/>
    </sheetView>
  </sheetViews>
  <sheetFormatPr defaultRowHeight="12" x14ac:dyDescent="0.2"/>
  <cols>
    <col min="1" max="1" width="9.7109375" style="1" customWidth="1"/>
    <col min="2" max="2" width="23.5703125" style="120" bestFit="1" customWidth="1"/>
    <col min="3" max="14" width="8.140625" style="121" customWidth="1"/>
    <col min="15" max="15" width="10.85546875" style="80" customWidth="1"/>
    <col min="16" max="16" width="9.42578125" style="75" customWidth="1"/>
    <col min="17" max="18" width="4.140625" style="75" customWidth="1"/>
    <col min="19" max="19" width="8" style="75" bestFit="1" customWidth="1"/>
    <col min="20" max="21" width="8.85546875" style="75" customWidth="1"/>
    <col min="22" max="22" width="8.5703125" style="75" customWidth="1"/>
    <col min="23" max="23" width="10.140625" style="75" bestFit="1" customWidth="1"/>
    <col min="24" max="24" width="12.42578125" style="75" bestFit="1" customWidth="1"/>
    <col min="25" max="25" width="9.85546875" style="75" bestFit="1" customWidth="1"/>
    <col min="26" max="26" width="12.7109375" style="75" bestFit="1" customWidth="1"/>
    <col min="27" max="27" width="11.5703125" style="75" bestFit="1" customWidth="1"/>
    <col min="28" max="28" width="18" style="75" customWidth="1"/>
    <col min="29" max="29" width="9.85546875" style="75" bestFit="1" customWidth="1"/>
    <col min="30" max="32" width="9.140625" style="75"/>
    <col min="33" max="33" width="8" style="75" customWidth="1"/>
    <col min="34" max="16384" width="9.140625" style="75"/>
  </cols>
  <sheetData>
    <row r="1" spans="1:20" s="117" customFormat="1" ht="15" x14ac:dyDescent="0.25"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</row>
    <row r="2" spans="1:20" s="117" customFormat="1" ht="55.5" customHeight="1" x14ac:dyDescent="0.25">
      <c r="A2" s="116" t="s">
        <v>128</v>
      </c>
      <c r="C2" s="118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19"/>
      <c r="O2" s="119"/>
    </row>
    <row r="3" spans="1:20" s="117" customFormat="1" ht="15.75" thickBot="1" x14ac:dyDescent="0.3">
      <c r="A3" s="1">
        <v>1</v>
      </c>
      <c r="B3" s="120">
        <v>2</v>
      </c>
      <c r="C3" s="121">
        <v>3</v>
      </c>
      <c r="D3" s="121">
        <f t="shared" ref="D3" si="0">1+C3</f>
        <v>4</v>
      </c>
      <c r="E3" s="121">
        <f t="shared" ref="E3" si="1">1+D3</f>
        <v>5</v>
      </c>
      <c r="F3" s="121">
        <f t="shared" ref="F3" si="2">1+E3</f>
        <v>6</v>
      </c>
      <c r="G3" s="121">
        <f t="shared" ref="G3" si="3">1+F3</f>
        <v>7</v>
      </c>
      <c r="H3" s="121">
        <f t="shared" ref="H3" si="4">1+G3</f>
        <v>8</v>
      </c>
      <c r="I3" s="121">
        <f t="shared" ref="I3" si="5">1+H3</f>
        <v>9</v>
      </c>
      <c r="J3" s="121">
        <f t="shared" ref="J3" si="6">1+I3</f>
        <v>10</v>
      </c>
      <c r="K3" s="121">
        <f t="shared" ref="K3" si="7">1+J3</f>
        <v>11</v>
      </c>
      <c r="L3" s="121">
        <f t="shared" ref="L3" si="8">1+K3</f>
        <v>12</v>
      </c>
      <c r="M3" s="121">
        <f t="shared" ref="M3" si="9">1+L3</f>
        <v>13</v>
      </c>
      <c r="N3" s="121">
        <f t="shared" ref="N3" si="10">1+M3</f>
        <v>14</v>
      </c>
      <c r="O3" s="80"/>
      <c r="S3" s="146"/>
      <c r="T3" s="146"/>
    </row>
    <row r="4" spans="1:20" s="117" customFormat="1" ht="15.75" thickBot="1" x14ac:dyDescent="0.3">
      <c r="A4" s="18" t="s">
        <v>81</v>
      </c>
      <c r="B4" s="85" t="s">
        <v>110</v>
      </c>
      <c r="C4" s="122" t="s">
        <v>47</v>
      </c>
      <c r="D4" s="122" t="s">
        <v>1</v>
      </c>
      <c r="E4" s="122" t="s">
        <v>48</v>
      </c>
      <c r="F4" s="122" t="s">
        <v>49</v>
      </c>
      <c r="G4" s="122" t="s">
        <v>2</v>
      </c>
      <c r="H4" s="122" t="s">
        <v>111</v>
      </c>
      <c r="I4" s="122" t="s">
        <v>3</v>
      </c>
      <c r="J4" s="122" t="s">
        <v>4</v>
      </c>
      <c r="K4" s="122" t="s">
        <v>5</v>
      </c>
      <c r="L4" s="122" t="s">
        <v>6</v>
      </c>
      <c r="M4" s="122" t="s">
        <v>7</v>
      </c>
      <c r="N4" s="122" t="s">
        <v>88</v>
      </c>
      <c r="O4" s="122" t="s">
        <v>8</v>
      </c>
      <c r="S4" s="146"/>
      <c r="T4" s="146"/>
    </row>
    <row r="5" spans="1:20" s="117" customFormat="1" ht="15" x14ac:dyDescent="0.25">
      <c r="A5" s="14" t="s">
        <v>50</v>
      </c>
      <c r="B5" s="123" t="s">
        <v>34</v>
      </c>
      <c r="C5" s="94">
        <f>VLOOKUP($A5,'[1]LC Invoice'!$A$2:$P$34,4,)</f>
        <v>217</v>
      </c>
      <c r="D5" s="94">
        <f>VLOOKUP($A5,'[2]LC Invoice'!$A$2:$P$34,4,)</f>
        <v>316</v>
      </c>
      <c r="E5" s="94">
        <f>VLOOKUP($A5,'[3]LC Invoice'!$A$2:$S$34,4,)</f>
        <v>573</v>
      </c>
      <c r="F5" s="94">
        <f>VLOOKUP($A5,'[4]LC Invoice'!$A$2:$P$34,4,)</f>
        <v>0</v>
      </c>
      <c r="G5" s="94">
        <f>VLOOKUP($A5,'[5]LC Invoice'!$A$2:$P$34,4,)</f>
        <v>0</v>
      </c>
      <c r="H5" s="94">
        <f>VLOOKUP($A5,'[6]LC Invoice'!$A$2:$P$34,4,)</f>
        <v>0</v>
      </c>
      <c r="I5" s="94">
        <f>VLOOKUP($A5,'[7]LC Invoice'!$A$2:$P$34,4,)</f>
        <v>0</v>
      </c>
      <c r="J5" s="94">
        <f>VLOOKUP($A5,'[8]LC Invoice'!$A$2:$P$34,4,)</f>
        <v>0</v>
      </c>
      <c r="K5" s="94">
        <f>VLOOKUP($A5,'[9]LC Invoice'!$A$2:$P$34,4,)</f>
        <v>0</v>
      </c>
      <c r="L5" s="94">
        <f>VLOOKUP($A5,'[10]LC Invoice'!$A$2:$P$34,4,)</f>
        <v>0</v>
      </c>
      <c r="M5" s="94">
        <f>VLOOKUP($A5,'[11]LC Invoice'!$A$2:$P$34,4,)</f>
        <v>0</v>
      </c>
      <c r="N5" s="94">
        <f>VLOOKUP($A5,'[12]LC Invoice'!$A$2:$P$34,4,)</f>
        <v>0</v>
      </c>
      <c r="O5" s="94">
        <f>SUM(C5:N5)</f>
        <v>1106</v>
      </c>
      <c r="P5" s="141"/>
      <c r="Q5" s="141"/>
      <c r="R5" s="141"/>
      <c r="S5" s="146"/>
      <c r="T5" s="146"/>
    </row>
    <row r="6" spans="1:20" s="117" customFormat="1" ht="15" x14ac:dyDescent="0.25">
      <c r="A6" s="15" t="s">
        <v>51</v>
      </c>
      <c r="B6" s="123" t="s">
        <v>44</v>
      </c>
      <c r="C6" s="94">
        <f>VLOOKUP($A6,'[1]LC Invoice'!$A$2:$P$34,4,)</f>
        <v>188</v>
      </c>
      <c r="D6" s="94">
        <f>VLOOKUP($A6,'[2]LC Invoice'!$A$2:$P$34,4,)</f>
        <v>278</v>
      </c>
      <c r="E6" s="94">
        <f>VLOOKUP($A6,'[3]LC Invoice'!$A$2:$S$34,4,)</f>
        <v>438</v>
      </c>
      <c r="F6" s="94">
        <f>VLOOKUP($A6,'[4]LC Invoice'!$A$2:$P$34,4,)</f>
        <v>0</v>
      </c>
      <c r="G6" s="94">
        <f>VLOOKUP($A6,'[5]LC Invoice'!$A$2:$P$34,4,)</f>
        <v>0</v>
      </c>
      <c r="H6" s="94">
        <f>VLOOKUP($A6,'[6]LC Invoice'!$A$2:$P$34,4,)</f>
        <v>0</v>
      </c>
      <c r="I6" s="94">
        <f>VLOOKUP($A6,'[7]LC Invoice'!$A$2:$P$34,4,)</f>
        <v>0</v>
      </c>
      <c r="J6" s="94">
        <f>VLOOKUP($A6,'[8]LC Invoice'!$A$2:$P$34,4,)</f>
        <v>0</v>
      </c>
      <c r="K6" s="94">
        <f>VLOOKUP($A6,'[9]LC Invoice'!$A$2:$P$34,4,)</f>
        <v>0</v>
      </c>
      <c r="L6" s="94">
        <f>VLOOKUP($A6,'[10]LC Invoice'!$A$2:$P$34,4,)</f>
        <v>0</v>
      </c>
      <c r="M6" s="94">
        <f>VLOOKUP($A6,'[11]LC Invoice'!$A$2:$P$34,4,)</f>
        <v>0</v>
      </c>
      <c r="N6" s="94">
        <f>VLOOKUP($A6,'[12]LC Invoice'!$A$2:$P$34,4,)</f>
        <v>0</v>
      </c>
      <c r="O6" s="94">
        <f t="shared" ref="O6:O36" si="11">SUM(C6:N6)</f>
        <v>904</v>
      </c>
      <c r="P6" s="141"/>
      <c r="Q6" s="141"/>
      <c r="R6" s="141"/>
      <c r="S6" s="146"/>
      <c r="T6" s="146"/>
    </row>
    <row r="7" spans="1:20" s="117" customFormat="1" ht="15" x14ac:dyDescent="0.25">
      <c r="A7" s="15" t="s">
        <v>52</v>
      </c>
      <c r="B7" s="123" t="s">
        <v>9</v>
      </c>
      <c r="C7" s="94">
        <f>VLOOKUP($A7,'[1]LC Invoice'!$A$2:$P$34,4,)</f>
        <v>68</v>
      </c>
      <c r="D7" s="94">
        <f>VLOOKUP($A7,'[2]LC Invoice'!$A$2:$P$34,4,)</f>
        <v>138</v>
      </c>
      <c r="E7" s="94">
        <f>VLOOKUP($A7,'[3]LC Invoice'!$A$2:$S$34,4,)</f>
        <v>217</v>
      </c>
      <c r="F7" s="94">
        <f>VLOOKUP($A7,'[4]LC Invoice'!$A$2:$P$34,4,)</f>
        <v>0</v>
      </c>
      <c r="G7" s="94">
        <f>VLOOKUP($A7,'[5]LC Invoice'!$A$2:$P$34,4,)</f>
        <v>0</v>
      </c>
      <c r="H7" s="94">
        <f>VLOOKUP($A7,'[6]LC Invoice'!$A$2:$P$34,4,)</f>
        <v>0</v>
      </c>
      <c r="I7" s="94">
        <f>VLOOKUP($A7,'[7]LC Invoice'!$A$2:$P$34,4,)</f>
        <v>0</v>
      </c>
      <c r="J7" s="94">
        <f>VLOOKUP($A7,'[8]LC Invoice'!$A$2:$P$34,4,)</f>
        <v>0</v>
      </c>
      <c r="K7" s="94">
        <f>VLOOKUP($A7,'[9]LC Invoice'!$A$2:$P$34,4,)</f>
        <v>0</v>
      </c>
      <c r="L7" s="94">
        <f>VLOOKUP($A7,'[10]LC Invoice'!$A$2:$P$34,4,)</f>
        <v>0</v>
      </c>
      <c r="M7" s="94">
        <f>VLOOKUP($A7,'[11]LC Invoice'!$A$2:$P$34,4,)</f>
        <v>0</v>
      </c>
      <c r="N7" s="94">
        <f>VLOOKUP($A7,'[12]LC Invoice'!$A$2:$P$34,4,)</f>
        <v>0</v>
      </c>
      <c r="O7" s="94">
        <f t="shared" si="11"/>
        <v>423</v>
      </c>
      <c r="P7" s="141"/>
      <c r="Q7" s="141"/>
      <c r="R7" s="141"/>
      <c r="S7" s="146"/>
      <c r="T7" s="146"/>
    </row>
    <row r="8" spans="1:20" s="117" customFormat="1" ht="15" x14ac:dyDescent="0.25">
      <c r="A8" s="15" t="s">
        <v>53</v>
      </c>
      <c r="B8" s="123" t="s">
        <v>10</v>
      </c>
      <c r="C8" s="94">
        <f>VLOOKUP($A8,'[1]LC Invoice'!$A$2:$P$34,4,)</f>
        <v>343</v>
      </c>
      <c r="D8" s="94">
        <f>VLOOKUP($A8,'[2]LC Invoice'!$A$2:$P$34,4,)</f>
        <v>506</v>
      </c>
      <c r="E8" s="94">
        <f>VLOOKUP($A8,'[3]LC Invoice'!$A$2:$S$34,4,)</f>
        <v>891</v>
      </c>
      <c r="F8" s="94">
        <f>VLOOKUP($A8,'[4]LC Invoice'!$A$2:$P$34,4,)</f>
        <v>0</v>
      </c>
      <c r="G8" s="94">
        <f>VLOOKUP($A8,'[5]LC Invoice'!$A$2:$P$34,4,)</f>
        <v>0</v>
      </c>
      <c r="H8" s="94">
        <f>VLOOKUP($A8,'[6]LC Invoice'!$A$2:$P$34,4,)</f>
        <v>0</v>
      </c>
      <c r="I8" s="94">
        <f>VLOOKUP($A8,'[7]LC Invoice'!$A$2:$P$34,4,)</f>
        <v>0</v>
      </c>
      <c r="J8" s="94">
        <f>VLOOKUP($A8,'[8]LC Invoice'!$A$2:$P$34,4,)</f>
        <v>0</v>
      </c>
      <c r="K8" s="94">
        <f>VLOOKUP($A8,'[9]LC Invoice'!$A$2:$P$34,4,)</f>
        <v>0</v>
      </c>
      <c r="L8" s="94">
        <f>VLOOKUP($A8,'[10]LC Invoice'!$A$2:$P$34,4,)</f>
        <v>0</v>
      </c>
      <c r="M8" s="94">
        <f>VLOOKUP($A8,'[11]LC Invoice'!$A$2:$P$34,4,)</f>
        <v>0</v>
      </c>
      <c r="N8" s="94">
        <f>VLOOKUP($A8,'[12]LC Invoice'!$A$2:$P$34,4,)</f>
        <v>0</v>
      </c>
      <c r="O8" s="94">
        <f t="shared" si="11"/>
        <v>1740</v>
      </c>
      <c r="P8" s="141"/>
      <c r="Q8" s="141"/>
      <c r="R8" s="141"/>
      <c r="S8" s="146"/>
      <c r="T8" s="146"/>
    </row>
    <row r="9" spans="1:20" s="117" customFormat="1" ht="15" x14ac:dyDescent="0.25">
      <c r="A9" s="15" t="s">
        <v>54</v>
      </c>
      <c r="B9" s="123" t="s">
        <v>11</v>
      </c>
      <c r="C9" s="94">
        <f>VLOOKUP($A9,'[1]LC Invoice'!$A$2:$P$34,4,)</f>
        <v>157</v>
      </c>
      <c r="D9" s="94">
        <f>VLOOKUP($A9,'[2]LC Invoice'!$A$2:$P$34,4,)</f>
        <v>233</v>
      </c>
      <c r="E9" s="94">
        <f>VLOOKUP($A9,'[3]LC Invoice'!$A$2:$S$34,4,)</f>
        <v>353</v>
      </c>
      <c r="F9" s="94">
        <f>VLOOKUP($A9,'[4]LC Invoice'!$A$2:$P$34,4,)</f>
        <v>0</v>
      </c>
      <c r="G9" s="94">
        <f>VLOOKUP($A9,'[5]LC Invoice'!$A$2:$P$34,4,)</f>
        <v>0</v>
      </c>
      <c r="H9" s="94">
        <f>VLOOKUP($A9,'[6]LC Invoice'!$A$2:$P$34,4,)</f>
        <v>0</v>
      </c>
      <c r="I9" s="94">
        <f>VLOOKUP($A9,'[7]LC Invoice'!$A$2:$P$34,4,)</f>
        <v>0</v>
      </c>
      <c r="J9" s="94">
        <f>VLOOKUP($A9,'[8]LC Invoice'!$A$2:$P$34,4,)</f>
        <v>0</v>
      </c>
      <c r="K9" s="94">
        <f>VLOOKUP($A9,'[9]LC Invoice'!$A$2:$P$34,4,)</f>
        <v>0</v>
      </c>
      <c r="L9" s="94">
        <f>VLOOKUP($A9,'[10]LC Invoice'!$A$2:$P$34,4,)</f>
        <v>0</v>
      </c>
      <c r="M9" s="94">
        <f>VLOOKUP($A9,'[11]LC Invoice'!$A$2:$P$34,4,)</f>
        <v>0</v>
      </c>
      <c r="N9" s="94">
        <f>VLOOKUP($A9,'[12]LC Invoice'!$A$2:$P$34,4,)</f>
        <v>0</v>
      </c>
      <c r="O9" s="94">
        <f t="shared" si="11"/>
        <v>743</v>
      </c>
      <c r="P9" s="141"/>
      <c r="Q9" s="141"/>
      <c r="R9" s="141"/>
      <c r="S9" s="146"/>
      <c r="T9" s="146"/>
    </row>
    <row r="10" spans="1:20" s="117" customFormat="1" ht="15" x14ac:dyDescent="0.25">
      <c r="A10" s="15" t="s">
        <v>55</v>
      </c>
      <c r="B10" s="123" t="s">
        <v>12</v>
      </c>
      <c r="C10" s="94">
        <f>VLOOKUP($A10,'[1]LC Invoice'!$A$2:$P$34,4,)</f>
        <v>746</v>
      </c>
      <c r="D10" s="94">
        <f>VLOOKUP($A10,'[2]LC Invoice'!$A$2:$P$34,4,)</f>
        <v>1025</v>
      </c>
      <c r="E10" s="94">
        <f>VLOOKUP($A10,'[3]LC Invoice'!$A$2:$S$34,4,)</f>
        <v>1665</v>
      </c>
      <c r="F10" s="94">
        <f>VLOOKUP($A10,'[4]LC Invoice'!$A$2:$P$34,4,)</f>
        <v>0</v>
      </c>
      <c r="G10" s="94">
        <f>VLOOKUP($A10,'[5]LC Invoice'!$A$2:$P$34,4,)</f>
        <v>0</v>
      </c>
      <c r="H10" s="94">
        <f>VLOOKUP($A10,'[6]LC Invoice'!$A$2:$P$34,4,)</f>
        <v>0</v>
      </c>
      <c r="I10" s="94">
        <f>VLOOKUP($A10,'[7]LC Invoice'!$A$2:$P$34,4,)</f>
        <v>0</v>
      </c>
      <c r="J10" s="94">
        <f>VLOOKUP($A10,'[8]LC Invoice'!$A$2:$P$34,4,)</f>
        <v>0</v>
      </c>
      <c r="K10" s="94">
        <f>VLOOKUP($A10,'[9]LC Invoice'!$A$2:$P$34,4,)</f>
        <v>0</v>
      </c>
      <c r="L10" s="94">
        <f>VLOOKUP($A10,'[10]LC Invoice'!$A$2:$P$34,4,)</f>
        <v>0</v>
      </c>
      <c r="M10" s="94">
        <f>VLOOKUP($A10,'[11]LC Invoice'!$A$2:$P$34,4,)</f>
        <v>0</v>
      </c>
      <c r="N10" s="94">
        <f>VLOOKUP($A10,'[12]LC Invoice'!$A$2:$P$34,4,)</f>
        <v>0</v>
      </c>
      <c r="O10" s="94">
        <f t="shared" si="11"/>
        <v>3436</v>
      </c>
      <c r="P10" s="142"/>
      <c r="Q10" s="142"/>
      <c r="R10" s="142"/>
      <c r="S10" s="146"/>
      <c r="T10" s="146"/>
    </row>
    <row r="11" spans="1:20" s="117" customFormat="1" ht="15" x14ac:dyDescent="0.25">
      <c r="A11" s="15" t="s">
        <v>56</v>
      </c>
      <c r="B11" s="123" t="s">
        <v>13</v>
      </c>
      <c r="C11" s="94">
        <f>VLOOKUP($A11,'[1]LC Invoice'!$A$2:$P$34,4,)</f>
        <v>10</v>
      </c>
      <c r="D11" s="94">
        <f>VLOOKUP($A11,'[2]LC Invoice'!$A$2:$P$34,4,)</f>
        <v>19</v>
      </c>
      <c r="E11" s="94">
        <f>VLOOKUP($A11,'[3]LC Invoice'!$A$2:$S$34,4,)</f>
        <v>26</v>
      </c>
      <c r="F11" s="94">
        <f>VLOOKUP($A11,'[4]LC Invoice'!$A$2:$P$34,4,)</f>
        <v>0</v>
      </c>
      <c r="G11" s="94">
        <f>VLOOKUP($A11,'[5]LC Invoice'!$A$2:$P$34,4,)</f>
        <v>0</v>
      </c>
      <c r="H11" s="94">
        <f>VLOOKUP($A11,'[6]LC Invoice'!$A$2:$P$34,4,)</f>
        <v>0</v>
      </c>
      <c r="I11" s="94">
        <f>VLOOKUP($A11,'[7]LC Invoice'!$A$2:$P$34,4,)</f>
        <v>0</v>
      </c>
      <c r="J11" s="94">
        <f>VLOOKUP($A11,'[8]LC Invoice'!$A$2:$P$34,4,)</f>
        <v>0</v>
      </c>
      <c r="K11" s="94">
        <f>VLOOKUP($A11,'[9]LC Invoice'!$A$2:$P$34,4,)</f>
        <v>0</v>
      </c>
      <c r="L11" s="94">
        <f>VLOOKUP($A11,'[10]LC Invoice'!$A$2:$P$34,4,)</f>
        <v>0</v>
      </c>
      <c r="M11" s="94">
        <f>VLOOKUP($A11,'[11]LC Invoice'!$A$2:$P$34,4,)</f>
        <v>0</v>
      </c>
      <c r="N11" s="94">
        <f>VLOOKUP($A11,'[12]LC Invoice'!$A$2:$P$34,4,)</f>
        <v>0</v>
      </c>
      <c r="O11" s="94">
        <f t="shared" si="11"/>
        <v>55</v>
      </c>
      <c r="P11" s="141"/>
      <c r="Q11" s="141"/>
      <c r="R11" s="141"/>
      <c r="S11" s="146"/>
      <c r="T11" s="146"/>
    </row>
    <row r="12" spans="1:20" s="117" customFormat="1" ht="15" x14ac:dyDescent="0.25">
      <c r="A12" s="15" t="s">
        <v>57</v>
      </c>
      <c r="B12" s="123" t="s">
        <v>107</v>
      </c>
      <c r="C12" s="94">
        <f>VLOOKUP($A12,'[1]LC Invoice'!$A$2:$P$34,4,)</f>
        <v>261</v>
      </c>
      <c r="D12" s="94">
        <f>VLOOKUP($A12,'[2]LC Invoice'!$A$2:$P$34,4,)</f>
        <v>376</v>
      </c>
      <c r="E12" s="94">
        <f>VLOOKUP($A12,'[3]LC Invoice'!$A$2:$S$34,4,)</f>
        <v>634</v>
      </c>
      <c r="F12" s="94">
        <f>VLOOKUP($A12,'[4]LC Invoice'!$A$2:$P$34,4,)</f>
        <v>0</v>
      </c>
      <c r="G12" s="94">
        <f>VLOOKUP($A12,'[5]LC Invoice'!$A$2:$P$34,4,)</f>
        <v>0</v>
      </c>
      <c r="H12" s="94">
        <f>VLOOKUP($A12,'[6]LC Invoice'!$A$2:$P$34,4,)</f>
        <v>0</v>
      </c>
      <c r="I12" s="94">
        <f>VLOOKUP($A12,'[7]LC Invoice'!$A$2:$P$34,4,)</f>
        <v>0</v>
      </c>
      <c r="J12" s="94">
        <f>VLOOKUP($A12,'[8]LC Invoice'!$A$2:$P$34,4,)</f>
        <v>0</v>
      </c>
      <c r="K12" s="94">
        <f>VLOOKUP($A12,'[9]LC Invoice'!$A$2:$P$34,4,)</f>
        <v>0</v>
      </c>
      <c r="L12" s="94">
        <f>VLOOKUP($A12,'[10]LC Invoice'!$A$2:$P$34,4,)</f>
        <v>0</v>
      </c>
      <c r="M12" s="94">
        <f>VLOOKUP($A12,'[11]LC Invoice'!$A$2:$P$34,4,)</f>
        <v>0</v>
      </c>
      <c r="N12" s="94">
        <f>VLOOKUP($A12,'[12]LC Invoice'!$A$2:$P$34,4,)</f>
        <v>0</v>
      </c>
      <c r="O12" s="94">
        <f t="shared" si="11"/>
        <v>1271</v>
      </c>
      <c r="P12" s="141"/>
      <c r="Q12" s="141"/>
      <c r="R12" s="141"/>
      <c r="S12" s="146"/>
      <c r="T12" s="146"/>
    </row>
    <row r="13" spans="1:20" s="117" customFormat="1" ht="15" x14ac:dyDescent="0.25">
      <c r="A13" s="15" t="s">
        <v>58</v>
      </c>
      <c r="B13" s="123" t="s">
        <v>15</v>
      </c>
      <c r="C13" s="94">
        <f>VLOOKUP($A13,'[1]LC Invoice'!$A$2:$P$34,4,)</f>
        <v>361</v>
      </c>
      <c r="D13" s="94">
        <f>VLOOKUP($A13,'[2]LC Invoice'!$A$2:$P$34,4,)</f>
        <v>485</v>
      </c>
      <c r="E13" s="94">
        <f>VLOOKUP($A13,'[3]LC Invoice'!$A$2:$S$34,4,)</f>
        <v>798</v>
      </c>
      <c r="F13" s="94">
        <f>VLOOKUP($A13,'[4]LC Invoice'!$A$2:$P$34,4,)</f>
        <v>0</v>
      </c>
      <c r="G13" s="94">
        <f>VLOOKUP($A13,'[5]LC Invoice'!$A$2:$P$34,4,)</f>
        <v>0</v>
      </c>
      <c r="H13" s="94">
        <f>VLOOKUP($A13,'[6]LC Invoice'!$A$2:$P$34,4,)</f>
        <v>0</v>
      </c>
      <c r="I13" s="94">
        <f>VLOOKUP($A13,'[7]LC Invoice'!$A$2:$P$34,4,)</f>
        <v>0</v>
      </c>
      <c r="J13" s="94">
        <f>VLOOKUP($A13,'[8]LC Invoice'!$A$2:$P$34,4,)</f>
        <v>0</v>
      </c>
      <c r="K13" s="94">
        <f>VLOOKUP($A13,'[9]LC Invoice'!$A$2:$P$34,4,)</f>
        <v>0</v>
      </c>
      <c r="L13" s="94">
        <f>VLOOKUP($A13,'[10]LC Invoice'!$A$2:$P$34,4,)</f>
        <v>0</v>
      </c>
      <c r="M13" s="94">
        <f>VLOOKUP($A13,'[11]LC Invoice'!$A$2:$P$34,4,)</f>
        <v>0</v>
      </c>
      <c r="N13" s="94">
        <f>VLOOKUP($A13,'[12]LC Invoice'!$A$2:$P$34,4,)</f>
        <v>0</v>
      </c>
      <c r="O13" s="94">
        <f t="shared" si="11"/>
        <v>1644</v>
      </c>
      <c r="P13" s="141"/>
      <c r="Q13" s="141"/>
      <c r="R13" s="141"/>
      <c r="S13" s="146"/>
      <c r="T13" s="146"/>
    </row>
    <row r="14" spans="1:20" s="117" customFormat="1" ht="15" x14ac:dyDescent="0.25">
      <c r="A14" s="15" t="s">
        <v>59</v>
      </c>
      <c r="B14" s="123" t="s">
        <v>16</v>
      </c>
      <c r="C14" s="94">
        <f>VLOOKUP($A14,'[1]LC Invoice'!$A$2:$P$34,4,)</f>
        <v>159</v>
      </c>
      <c r="D14" s="94">
        <f>VLOOKUP($A14,'[2]LC Invoice'!$A$2:$P$34,4,)</f>
        <v>226</v>
      </c>
      <c r="E14" s="94">
        <f>VLOOKUP($A14,'[3]LC Invoice'!$A$2:$S$34,4,)</f>
        <v>333</v>
      </c>
      <c r="F14" s="94">
        <f>VLOOKUP($A14,'[4]LC Invoice'!$A$2:$P$34,4,)</f>
        <v>0</v>
      </c>
      <c r="G14" s="94">
        <f>VLOOKUP($A14,'[5]LC Invoice'!$A$2:$P$34,4,)</f>
        <v>0</v>
      </c>
      <c r="H14" s="94">
        <f>VLOOKUP($A14,'[6]LC Invoice'!$A$2:$P$34,4,)</f>
        <v>0</v>
      </c>
      <c r="I14" s="94">
        <f>VLOOKUP($A14,'[7]LC Invoice'!$A$2:$P$34,4,)</f>
        <v>0</v>
      </c>
      <c r="J14" s="94">
        <f>VLOOKUP($A14,'[8]LC Invoice'!$A$2:$P$34,4,)</f>
        <v>0</v>
      </c>
      <c r="K14" s="94">
        <f>VLOOKUP($A14,'[9]LC Invoice'!$A$2:$P$34,4,)</f>
        <v>0</v>
      </c>
      <c r="L14" s="94">
        <f>VLOOKUP($A14,'[10]LC Invoice'!$A$2:$P$34,4,)</f>
        <v>0</v>
      </c>
      <c r="M14" s="94">
        <f>VLOOKUP($A14,'[11]LC Invoice'!$A$2:$P$34,4,)</f>
        <v>0</v>
      </c>
      <c r="N14" s="94">
        <f>VLOOKUP($A14,'[12]LC Invoice'!$A$2:$P$34,4,)</f>
        <v>0</v>
      </c>
      <c r="O14" s="94">
        <f t="shared" si="11"/>
        <v>718</v>
      </c>
      <c r="P14" s="141"/>
      <c r="Q14" s="141"/>
      <c r="R14" s="141"/>
      <c r="S14" s="146"/>
      <c r="T14" s="146"/>
    </row>
    <row r="15" spans="1:20" s="117" customFormat="1" ht="15" x14ac:dyDescent="0.25">
      <c r="A15" s="15" t="s">
        <v>60</v>
      </c>
      <c r="B15" s="123" t="s">
        <v>43</v>
      </c>
      <c r="C15" s="94">
        <f>VLOOKUP($A15,'[1]LC Invoice'!$A$2:$P$34,4,)</f>
        <v>399</v>
      </c>
      <c r="D15" s="94">
        <f>VLOOKUP($A15,'[2]LC Invoice'!$A$2:$P$34,4,)</f>
        <v>746</v>
      </c>
      <c r="E15" s="94">
        <f>VLOOKUP($A15,'[3]LC Invoice'!$A$2:$S$34,4,)</f>
        <v>1162</v>
      </c>
      <c r="F15" s="94">
        <f>VLOOKUP($A15,'[4]LC Invoice'!$A$2:$P$34,4,)</f>
        <v>0</v>
      </c>
      <c r="G15" s="94">
        <f>VLOOKUP($A15,'[5]LC Invoice'!$A$2:$P$34,4,)</f>
        <v>0</v>
      </c>
      <c r="H15" s="94">
        <f>VLOOKUP($A15,'[6]LC Invoice'!$A$2:$P$34,4,)</f>
        <v>0</v>
      </c>
      <c r="I15" s="94">
        <f>VLOOKUP($A15,'[7]LC Invoice'!$A$2:$P$34,4,)</f>
        <v>0</v>
      </c>
      <c r="J15" s="94">
        <f>VLOOKUP($A15,'[8]LC Invoice'!$A$2:$P$34,4,)</f>
        <v>0</v>
      </c>
      <c r="K15" s="94">
        <f>VLOOKUP($A15,'[9]LC Invoice'!$A$2:$P$34,4,)</f>
        <v>0</v>
      </c>
      <c r="L15" s="94">
        <f>VLOOKUP($A15,'[10]LC Invoice'!$A$2:$P$34,4,)</f>
        <v>0</v>
      </c>
      <c r="M15" s="94">
        <f>VLOOKUP($A15,'[11]LC Invoice'!$A$2:$P$34,4,)</f>
        <v>0</v>
      </c>
      <c r="N15" s="94">
        <f>VLOOKUP($A15,'[12]LC Invoice'!$A$2:$P$34,4,)</f>
        <v>0</v>
      </c>
      <c r="O15" s="94">
        <f t="shared" si="11"/>
        <v>2307</v>
      </c>
      <c r="P15" s="141"/>
      <c r="Q15" s="141"/>
      <c r="R15" s="141"/>
      <c r="S15" s="146"/>
      <c r="T15" s="146"/>
    </row>
    <row r="16" spans="1:20" s="117" customFormat="1" ht="15" x14ac:dyDescent="0.25">
      <c r="A16" s="15" t="s">
        <v>61</v>
      </c>
      <c r="B16" s="123" t="s">
        <v>17</v>
      </c>
      <c r="C16" s="94">
        <f>VLOOKUP($A16,'[1]LC Invoice'!$A$2:$P$34,4,)</f>
        <v>835</v>
      </c>
      <c r="D16" s="94">
        <f>VLOOKUP($A16,'[2]LC Invoice'!$A$2:$P$34,4,)</f>
        <v>1161</v>
      </c>
      <c r="E16" s="94">
        <f>VLOOKUP($A16,'[3]LC Invoice'!$A$2:$S$34,4,)</f>
        <v>2087</v>
      </c>
      <c r="F16" s="94">
        <f>VLOOKUP($A16,'[4]LC Invoice'!$A$2:$P$34,4,)</f>
        <v>0</v>
      </c>
      <c r="G16" s="94">
        <f>VLOOKUP($A16,'[5]LC Invoice'!$A$2:$P$34,4,)</f>
        <v>0</v>
      </c>
      <c r="H16" s="94">
        <f>VLOOKUP($A16,'[6]LC Invoice'!$A$2:$P$34,4,)</f>
        <v>0</v>
      </c>
      <c r="I16" s="94">
        <f>VLOOKUP($A16,'[7]LC Invoice'!$A$2:$P$34,4,)</f>
        <v>0</v>
      </c>
      <c r="J16" s="94">
        <f>VLOOKUP($A16,'[8]LC Invoice'!$A$2:$P$34,4,)</f>
        <v>0</v>
      </c>
      <c r="K16" s="94">
        <f>VLOOKUP($A16,'[9]LC Invoice'!$A$2:$P$34,4,)</f>
        <v>0</v>
      </c>
      <c r="L16" s="94">
        <f>VLOOKUP($A16,'[10]LC Invoice'!$A$2:$P$34,4,)</f>
        <v>0</v>
      </c>
      <c r="M16" s="94">
        <f>VLOOKUP($A16,'[11]LC Invoice'!$A$2:$P$34,4,)</f>
        <v>0</v>
      </c>
      <c r="N16" s="94">
        <f>VLOOKUP($A16,'[12]LC Invoice'!$A$2:$P$34,4,)</f>
        <v>0</v>
      </c>
      <c r="O16" s="94">
        <f t="shared" si="11"/>
        <v>4083</v>
      </c>
      <c r="P16" s="141"/>
      <c r="Q16" s="141"/>
      <c r="R16" s="141"/>
      <c r="S16" s="146"/>
      <c r="T16" s="146"/>
    </row>
    <row r="17" spans="1:32" s="117" customFormat="1" ht="15" x14ac:dyDescent="0.25">
      <c r="A17" s="15" t="s">
        <v>62</v>
      </c>
      <c r="B17" s="123" t="s">
        <v>36</v>
      </c>
      <c r="C17" s="94">
        <f>VLOOKUP($A17,'[1]LC Invoice'!$A$2:$P$34,4,)</f>
        <v>348</v>
      </c>
      <c r="D17" s="94">
        <f>VLOOKUP($A17,'[2]LC Invoice'!$A$2:$P$34,4,)</f>
        <v>597</v>
      </c>
      <c r="E17" s="94">
        <f>VLOOKUP($A17,'[3]LC Invoice'!$A$2:$S$34,4,)</f>
        <v>993</v>
      </c>
      <c r="F17" s="94">
        <f>VLOOKUP($A17,'[4]LC Invoice'!$A$2:$P$34,4,)</f>
        <v>0</v>
      </c>
      <c r="G17" s="94">
        <f>VLOOKUP($A17,'[5]LC Invoice'!$A$2:$P$34,4,)</f>
        <v>0</v>
      </c>
      <c r="H17" s="94">
        <f>VLOOKUP($A17,'[6]LC Invoice'!$A$2:$P$34,4,)</f>
        <v>0</v>
      </c>
      <c r="I17" s="94">
        <f>VLOOKUP($A17,'[7]LC Invoice'!$A$2:$P$34,4,)</f>
        <v>0</v>
      </c>
      <c r="J17" s="94">
        <f>VLOOKUP($A17,'[8]LC Invoice'!$A$2:$P$34,4,)</f>
        <v>0</v>
      </c>
      <c r="K17" s="94">
        <f>VLOOKUP($A17,'[9]LC Invoice'!$A$2:$P$34,4,)</f>
        <v>0</v>
      </c>
      <c r="L17" s="94">
        <f>VLOOKUP($A17,'[10]LC Invoice'!$A$2:$P$34,4,)</f>
        <v>0</v>
      </c>
      <c r="M17" s="94">
        <f>VLOOKUP($A17,'[11]LC Invoice'!$A$2:$P$34,4,)</f>
        <v>0</v>
      </c>
      <c r="N17" s="94">
        <f>VLOOKUP($A17,'[12]LC Invoice'!$A$2:$P$34,4,)</f>
        <v>0</v>
      </c>
      <c r="O17" s="94">
        <f t="shared" si="11"/>
        <v>1938</v>
      </c>
      <c r="P17" s="141"/>
      <c r="Q17" s="141"/>
      <c r="R17" s="141"/>
      <c r="S17" s="146"/>
      <c r="T17" s="146"/>
    </row>
    <row r="18" spans="1:32" s="117" customFormat="1" ht="15" x14ac:dyDescent="0.25">
      <c r="A18" s="15" t="s">
        <v>63</v>
      </c>
      <c r="B18" s="123" t="s">
        <v>18</v>
      </c>
      <c r="C18" s="94">
        <f>VLOOKUP($A18,'[1]LC Invoice'!$A$2:$P$34,4,)</f>
        <v>730</v>
      </c>
      <c r="D18" s="94">
        <f>VLOOKUP($A18,'[2]LC Invoice'!$A$2:$P$34,4,)</f>
        <v>1113</v>
      </c>
      <c r="E18" s="94">
        <f>VLOOKUP($A18,'[3]LC Invoice'!$A$2:$S$34,4,)</f>
        <v>1768</v>
      </c>
      <c r="F18" s="94">
        <f>VLOOKUP($A18,'[4]LC Invoice'!$A$2:$P$34,4,)</f>
        <v>0</v>
      </c>
      <c r="G18" s="94">
        <f>VLOOKUP($A18,'[5]LC Invoice'!$A$2:$P$34,4,)</f>
        <v>0</v>
      </c>
      <c r="H18" s="94">
        <f>VLOOKUP($A18,'[6]LC Invoice'!$A$2:$P$34,4,)</f>
        <v>0</v>
      </c>
      <c r="I18" s="94">
        <f>VLOOKUP($A18,'[7]LC Invoice'!$A$2:$P$34,4,)</f>
        <v>0</v>
      </c>
      <c r="J18" s="94">
        <f>VLOOKUP($A18,'[8]LC Invoice'!$A$2:$P$34,4,)</f>
        <v>0</v>
      </c>
      <c r="K18" s="94">
        <f>VLOOKUP($A18,'[9]LC Invoice'!$A$2:$P$34,4,)</f>
        <v>0</v>
      </c>
      <c r="L18" s="94">
        <f>VLOOKUP($A18,'[10]LC Invoice'!$A$2:$P$34,4,)</f>
        <v>0</v>
      </c>
      <c r="M18" s="94">
        <f>VLOOKUP($A18,'[11]LC Invoice'!$A$2:$P$34,4,)</f>
        <v>0</v>
      </c>
      <c r="N18" s="94">
        <f>VLOOKUP($A18,'[12]LC Invoice'!$A$2:$P$34,4,)</f>
        <v>0</v>
      </c>
      <c r="O18" s="94">
        <f t="shared" si="11"/>
        <v>3611</v>
      </c>
      <c r="P18" s="141"/>
      <c r="Q18" s="141"/>
      <c r="R18" s="141"/>
      <c r="S18" s="146"/>
      <c r="T18" s="146"/>
    </row>
    <row r="19" spans="1:32" s="117" customFormat="1" ht="15" x14ac:dyDescent="0.25">
      <c r="A19" s="15" t="s">
        <v>64</v>
      </c>
      <c r="B19" s="123" t="s">
        <v>19</v>
      </c>
      <c r="C19" s="94">
        <f>VLOOKUP($A19,'[1]LC Invoice'!$A$2:$P$34,4,)</f>
        <v>111</v>
      </c>
      <c r="D19" s="94">
        <f>VLOOKUP($A19,'[2]LC Invoice'!$A$2:$P$34,4,)</f>
        <v>187</v>
      </c>
      <c r="E19" s="94">
        <f>VLOOKUP($A19,'[3]LC Invoice'!$A$2:$S$34,4,)</f>
        <v>278</v>
      </c>
      <c r="F19" s="94">
        <f>VLOOKUP($A19,'[4]LC Invoice'!$A$2:$P$34,4,)</f>
        <v>0</v>
      </c>
      <c r="G19" s="94">
        <f>VLOOKUP($A19,'[5]LC Invoice'!$A$2:$P$34,4,)</f>
        <v>0</v>
      </c>
      <c r="H19" s="94">
        <f>VLOOKUP($A19,'[6]LC Invoice'!$A$2:$P$34,4,)</f>
        <v>0</v>
      </c>
      <c r="I19" s="94">
        <f>VLOOKUP($A19,'[7]LC Invoice'!$A$2:$P$34,4,)</f>
        <v>0</v>
      </c>
      <c r="J19" s="94">
        <f>VLOOKUP($A19,'[8]LC Invoice'!$A$2:$P$34,4,)</f>
        <v>0</v>
      </c>
      <c r="K19" s="94">
        <f>VLOOKUP($A19,'[9]LC Invoice'!$A$2:$P$34,4,)</f>
        <v>0</v>
      </c>
      <c r="L19" s="94">
        <f>VLOOKUP($A19,'[10]LC Invoice'!$A$2:$P$34,4,)</f>
        <v>0</v>
      </c>
      <c r="M19" s="94">
        <f>VLOOKUP($A19,'[11]LC Invoice'!$A$2:$P$34,4,)</f>
        <v>0</v>
      </c>
      <c r="N19" s="94">
        <f>VLOOKUP($A19,'[12]LC Invoice'!$A$2:$P$34,4,)</f>
        <v>0</v>
      </c>
      <c r="O19" s="94">
        <f t="shared" si="11"/>
        <v>576</v>
      </c>
      <c r="P19" s="141"/>
      <c r="Q19" s="141"/>
      <c r="R19" s="141"/>
      <c r="S19" s="146"/>
      <c r="T19" s="146"/>
    </row>
    <row r="20" spans="1:32" s="117" customFormat="1" ht="15" x14ac:dyDescent="0.25">
      <c r="A20" s="15" t="s">
        <v>65</v>
      </c>
      <c r="B20" s="123" t="s">
        <v>20</v>
      </c>
      <c r="C20" s="94">
        <f>VLOOKUP($A20,'[1]LC Invoice'!$A$2:$P$34,4,)</f>
        <v>385</v>
      </c>
      <c r="D20" s="94">
        <f>VLOOKUP($A20,'[2]LC Invoice'!$A$2:$P$34,4,)</f>
        <v>482</v>
      </c>
      <c r="E20" s="94">
        <f>VLOOKUP($A20,'[3]LC Invoice'!$A$2:$S$34,4,)</f>
        <v>950</v>
      </c>
      <c r="F20" s="94">
        <f>VLOOKUP($A20,'[4]LC Invoice'!$A$2:$P$34,4,)</f>
        <v>0</v>
      </c>
      <c r="G20" s="94">
        <f>VLOOKUP($A20,'[5]LC Invoice'!$A$2:$P$34,4,)</f>
        <v>0</v>
      </c>
      <c r="H20" s="94">
        <f>VLOOKUP($A20,'[6]LC Invoice'!$A$2:$P$34,4,)</f>
        <v>0</v>
      </c>
      <c r="I20" s="94">
        <f>VLOOKUP($A20,'[7]LC Invoice'!$A$2:$P$34,4,)</f>
        <v>0</v>
      </c>
      <c r="J20" s="94">
        <f>VLOOKUP($A20,'[8]LC Invoice'!$A$2:$P$34,4,)</f>
        <v>0</v>
      </c>
      <c r="K20" s="94">
        <f>VLOOKUP($A20,'[9]LC Invoice'!$A$2:$P$34,4,)</f>
        <v>0</v>
      </c>
      <c r="L20" s="94">
        <f>VLOOKUP($A20,'[10]LC Invoice'!$A$2:$P$34,4,)</f>
        <v>0</v>
      </c>
      <c r="M20" s="94">
        <f>VLOOKUP($A20,'[11]LC Invoice'!$A$2:$P$34,4,)</f>
        <v>0</v>
      </c>
      <c r="N20" s="94">
        <f>VLOOKUP($A20,'[12]LC Invoice'!$A$2:$P$34,4,)</f>
        <v>0</v>
      </c>
      <c r="O20" s="94">
        <f t="shared" si="11"/>
        <v>1817</v>
      </c>
      <c r="P20" s="141"/>
      <c r="Q20" s="141"/>
      <c r="R20" s="141"/>
      <c r="S20" s="146"/>
      <c r="T20" s="146"/>
    </row>
    <row r="21" spans="1:32" s="117" customFormat="1" ht="15" x14ac:dyDescent="0.25">
      <c r="A21" s="15" t="s">
        <v>66</v>
      </c>
      <c r="B21" s="123" t="s">
        <v>21</v>
      </c>
      <c r="C21" s="94">
        <f>VLOOKUP($A21,'[1]LC Invoice'!$A$2:$P$34,4,)</f>
        <v>219</v>
      </c>
      <c r="D21" s="94">
        <f>VLOOKUP($A21,'[2]LC Invoice'!$A$2:$P$34,4,)</f>
        <v>282</v>
      </c>
      <c r="E21" s="94">
        <f>VLOOKUP($A21,'[3]LC Invoice'!$A$2:$S$34,4,)</f>
        <v>501</v>
      </c>
      <c r="F21" s="94">
        <f>VLOOKUP($A21,'[4]LC Invoice'!$A$2:$P$34,4,)</f>
        <v>0</v>
      </c>
      <c r="G21" s="94">
        <f>VLOOKUP($A21,'[5]LC Invoice'!$A$2:$P$34,4,)</f>
        <v>0</v>
      </c>
      <c r="H21" s="94">
        <f>VLOOKUP($A21,'[6]LC Invoice'!$A$2:$P$34,4,)</f>
        <v>0</v>
      </c>
      <c r="I21" s="94">
        <f>VLOOKUP($A21,'[7]LC Invoice'!$A$2:$P$34,4,)</f>
        <v>0</v>
      </c>
      <c r="J21" s="94">
        <f>VLOOKUP($A21,'[8]LC Invoice'!$A$2:$P$34,4,)</f>
        <v>0</v>
      </c>
      <c r="K21" s="94">
        <f>VLOOKUP($A21,'[9]LC Invoice'!$A$2:$P$34,4,)</f>
        <v>0</v>
      </c>
      <c r="L21" s="94">
        <f>VLOOKUP($A21,'[10]LC Invoice'!$A$2:$P$34,4,)</f>
        <v>0</v>
      </c>
      <c r="M21" s="94">
        <f>VLOOKUP($A21,'[11]LC Invoice'!$A$2:$P$34,4,)</f>
        <v>0</v>
      </c>
      <c r="N21" s="94">
        <f>VLOOKUP($A21,'[12]LC Invoice'!$A$2:$P$34,4,)</f>
        <v>0</v>
      </c>
      <c r="O21" s="94">
        <f t="shared" si="11"/>
        <v>1002</v>
      </c>
      <c r="P21" s="141"/>
      <c r="Q21" s="141"/>
      <c r="R21" s="141"/>
      <c r="S21" s="146"/>
      <c r="T21" s="146"/>
    </row>
    <row r="22" spans="1:32" s="117" customFormat="1" ht="15" x14ac:dyDescent="0.25">
      <c r="A22" s="15" t="s">
        <v>67</v>
      </c>
      <c r="B22" s="123" t="s">
        <v>22</v>
      </c>
      <c r="C22" s="94">
        <f>VLOOKUP($A22,'[1]LC Invoice'!$A$2:$P$34,4,)</f>
        <v>412</v>
      </c>
      <c r="D22" s="94">
        <f>VLOOKUP($A22,'[2]LC Invoice'!$A$2:$P$34,4,)</f>
        <v>380</v>
      </c>
      <c r="E22" s="94">
        <f>VLOOKUP($A22,'[3]LC Invoice'!$A$2:$S$34,4,)</f>
        <v>537</v>
      </c>
      <c r="F22" s="94">
        <f>VLOOKUP($A22,'[4]LC Invoice'!$A$2:$P$34,4,)</f>
        <v>0</v>
      </c>
      <c r="G22" s="94">
        <f>VLOOKUP($A22,'[5]LC Invoice'!$A$2:$P$34,4,)</f>
        <v>0</v>
      </c>
      <c r="H22" s="94">
        <f>VLOOKUP($A22,'[6]LC Invoice'!$A$2:$P$34,4,)</f>
        <v>0</v>
      </c>
      <c r="I22" s="94">
        <f>VLOOKUP($A22,'[7]LC Invoice'!$A$2:$P$34,4,)</f>
        <v>0</v>
      </c>
      <c r="J22" s="94">
        <f>VLOOKUP($A22,'[8]LC Invoice'!$A$2:$P$34,4,)</f>
        <v>0</v>
      </c>
      <c r="K22" s="94">
        <f>VLOOKUP($A22,'[9]LC Invoice'!$A$2:$P$34,4,)</f>
        <v>0</v>
      </c>
      <c r="L22" s="94">
        <f>VLOOKUP($A22,'[10]LC Invoice'!$A$2:$P$34,4,)</f>
        <v>0</v>
      </c>
      <c r="M22" s="94">
        <f>VLOOKUP($A22,'[11]LC Invoice'!$A$2:$P$34,4,)</f>
        <v>0</v>
      </c>
      <c r="N22" s="94">
        <f>VLOOKUP($A22,'[12]LC Invoice'!$A$2:$P$34,4,)</f>
        <v>0</v>
      </c>
      <c r="O22" s="94">
        <f t="shared" si="11"/>
        <v>1329</v>
      </c>
      <c r="P22" s="141"/>
      <c r="Q22" s="141"/>
      <c r="R22" s="141"/>
      <c r="S22" s="146"/>
      <c r="T22" s="146"/>
      <c r="U22" s="141"/>
    </row>
    <row r="23" spans="1:32" s="117" customFormat="1" ht="15" x14ac:dyDescent="0.25">
      <c r="A23" s="15" t="s">
        <v>68</v>
      </c>
      <c r="B23" s="123" t="s">
        <v>23</v>
      </c>
      <c r="C23" s="94">
        <f>VLOOKUP($A23,'[1]LC Invoice'!$A$2:$P$34,4,)</f>
        <v>596</v>
      </c>
      <c r="D23" s="94">
        <f>VLOOKUP($A23,'[2]LC Invoice'!$A$2:$P$34,4,)</f>
        <v>983</v>
      </c>
      <c r="E23" s="94">
        <f>VLOOKUP($A23,'[3]LC Invoice'!$A$2:$S$34,4,)</f>
        <v>1478</v>
      </c>
      <c r="F23" s="94">
        <f>VLOOKUP($A23,'[4]LC Invoice'!$A$2:$P$34,4,)</f>
        <v>0</v>
      </c>
      <c r="G23" s="94">
        <f>VLOOKUP($A23,'[5]LC Invoice'!$A$2:$P$34,4,)</f>
        <v>0</v>
      </c>
      <c r="H23" s="94">
        <f>VLOOKUP($A23,'[6]LC Invoice'!$A$2:$P$34,4,)</f>
        <v>0</v>
      </c>
      <c r="I23" s="94">
        <f>VLOOKUP($A23,'[7]LC Invoice'!$A$2:$P$34,4,)</f>
        <v>0</v>
      </c>
      <c r="J23" s="94">
        <f>VLOOKUP($A23,'[8]LC Invoice'!$A$2:$P$34,4,)</f>
        <v>0</v>
      </c>
      <c r="K23" s="94">
        <f>VLOOKUP($A23,'[9]LC Invoice'!$A$2:$P$34,4,)</f>
        <v>0</v>
      </c>
      <c r="L23" s="94">
        <f>VLOOKUP($A23,'[10]LC Invoice'!$A$2:$P$34,4,)</f>
        <v>0</v>
      </c>
      <c r="M23" s="94">
        <f>VLOOKUP($A23,'[11]LC Invoice'!$A$2:$P$34,4,)</f>
        <v>0</v>
      </c>
      <c r="N23" s="94">
        <f>VLOOKUP($A23,'[12]LC Invoice'!$A$2:$P$34,4,)</f>
        <v>0</v>
      </c>
      <c r="O23" s="94">
        <f t="shared" si="11"/>
        <v>3057</v>
      </c>
      <c r="P23" s="141"/>
      <c r="Q23" s="141"/>
      <c r="R23" s="141"/>
      <c r="S23" s="146"/>
      <c r="T23" s="146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spans="1:32" s="117" customFormat="1" ht="15" x14ac:dyDescent="0.25">
      <c r="A24" s="15" t="s">
        <v>69</v>
      </c>
      <c r="B24" s="123" t="s">
        <v>37</v>
      </c>
      <c r="C24" s="94">
        <f>VLOOKUP($A24,'[1]LC Invoice'!$A$2:$P$34,4,)</f>
        <v>508</v>
      </c>
      <c r="D24" s="94">
        <f>VLOOKUP($A24,'[2]LC Invoice'!$A$2:$P$34,4,)</f>
        <v>805</v>
      </c>
      <c r="E24" s="94">
        <f>VLOOKUP($A24,'[3]LC Invoice'!$A$2:$S$34,4,)</f>
        <v>1183</v>
      </c>
      <c r="F24" s="94">
        <f>VLOOKUP($A24,'[4]LC Invoice'!$A$2:$P$34,4,)</f>
        <v>0</v>
      </c>
      <c r="G24" s="94">
        <f>VLOOKUP($A24,'[5]LC Invoice'!$A$2:$P$34,4,)</f>
        <v>0</v>
      </c>
      <c r="H24" s="94">
        <f>VLOOKUP($A24,'[6]LC Invoice'!$A$2:$P$34,4,)</f>
        <v>0</v>
      </c>
      <c r="I24" s="94">
        <f>VLOOKUP($A24,'[7]LC Invoice'!$A$2:$P$34,4,)</f>
        <v>0</v>
      </c>
      <c r="J24" s="94">
        <f>VLOOKUP($A24,'[8]LC Invoice'!$A$2:$P$34,4,)</f>
        <v>0</v>
      </c>
      <c r="K24" s="94">
        <f>VLOOKUP($A24,'[9]LC Invoice'!$A$2:$P$34,4,)</f>
        <v>0</v>
      </c>
      <c r="L24" s="94">
        <f>VLOOKUP($A24,'[10]LC Invoice'!$A$2:$P$34,4,)</f>
        <v>0</v>
      </c>
      <c r="M24" s="94">
        <f>VLOOKUP($A24,'[11]LC Invoice'!$A$2:$P$34,4,)</f>
        <v>0</v>
      </c>
      <c r="N24" s="94">
        <f>VLOOKUP($A24,'[12]LC Invoice'!$A$2:$P$34,4,)</f>
        <v>0</v>
      </c>
      <c r="O24" s="94">
        <f t="shared" si="11"/>
        <v>2496</v>
      </c>
      <c r="P24" s="141"/>
      <c r="Q24" s="141"/>
      <c r="R24" s="141"/>
      <c r="S24" s="146"/>
      <c r="T24" s="146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s="117" customFormat="1" ht="15" x14ac:dyDescent="0.25">
      <c r="A25" s="15" t="s">
        <v>70</v>
      </c>
      <c r="B25" s="123" t="s">
        <v>38</v>
      </c>
      <c r="C25" s="94">
        <f>VLOOKUP($A25,'[1]LC Invoice'!$A$2:$P$34,4,)</f>
        <v>332</v>
      </c>
      <c r="D25" s="94">
        <f>VLOOKUP($A25,'[2]LC Invoice'!$A$2:$P$34,4,)</f>
        <v>452</v>
      </c>
      <c r="E25" s="94">
        <f>VLOOKUP($A25,'[3]LC Invoice'!$A$2:$S$34,4,)</f>
        <v>769</v>
      </c>
      <c r="F25" s="94">
        <f>VLOOKUP($A25,'[4]LC Invoice'!$A$2:$P$34,4,)</f>
        <v>0</v>
      </c>
      <c r="G25" s="94">
        <f>VLOOKUP($A25,'[5]LC Invoice'!$A$2:$P$34,4,)</f>
        <v>0</v>
      </c>
      <c r="H25" s="94">
        <f>VLOOKUP($A25,'[6]LC Invoice'!$A$2:$P$34,4,)</f>
        <v>0</v>
      </c>
      <c r="I25" s="94">
        <f>VLOOKUP($A25,'[7]LC Invoice'!$A$2:$P$34,4,)</f>
        <v>0</v>
      </c>
      <c r="J25" s="94">
        <f>VLOOKUP($A25,'[8]LC Invoice'!$A$2:$P$34,4,)</f>
        <v>0</v>
      </c>
      <c r="K25" s="94">
        <f>VLOOKUP($A25,'[9]LC Invoice'!$A$2:$P$34,4,)</f>
        <v>0</v>
      </c>
      <c r="L25" s="94">
        <f>VLOOKUP($A25,'[10]LC Invoice'!$A$2:$P$34,4,)</f>
        <v>0</v>
      </c>
      <c r="M25" s="94">
        <f>VLOOKUP($A25,'[11]LC Invoice'!$A$2:$P$34,4,)</f>
        <v>0</v>
      </c>
      <c r="N25" s="94">
        <f>VLOOKUP($A25,'[12]LC Invoice'!$A$2:$P$34,4,)</f>
        <v>0</v>
      </c>
      <c r="O25" s="94">
        <f t="shared" si="11"/>
        <v>1553</v>
      </c>
      <c r="P25" s="141"/>
      <c r="Q25" s="141"/>
      <c r="R25" s="141"/>
      <c r="S25" s="146"/>
      <c r="T25" s="146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s="117" customFormat="1" ht="15" x14ac:dyDescent="0.25">
      <c r="A26" s="15" t="s">
        <v>71</v>
      </c>
      <c r="B26" s="123" t="s">
        <v>24</v>
      </c>
      <c r="C26" s="94">
        <f>VLOOKUP($A26,'[1]LC Invoice'!$A$2:$P$34,4,)</f>
        <v>361</v>
      </c>
      <c r="D26" s="94">
        <f>VLOOKUP($A26,'[2]LC Invoice'!$A$2:$P$34,4,)</f>
        <v>559</v>
      </c>
      <c r="E26" s="94">
        <f>VLOOKUP($A26,'[3]LC Invoice'!$A$2:$S$34,4,)</f>
        <v>975</v>
      </c>
      <c r="F26" s="94">
        <f>VLOOKUP($A26,'[4]LC Invoice'!$A$2:$P$34,4,)</f>
        <v>0</v>
      </c>
      <c r="G26" s="94">
        <f>VLOOKUP($A26,'[5]LC Invoice'!$A$2:$P$34,4,)</f>
        <v>0</v>
      </c>
      <c r="H26" s="94">
        <f>VLOOKUP($A26,'[6]LC Invoice'!$A$2:$P$34,4,)</f>
        <v>0</v>
      </c>
      <c r="I26" s="94">
        <f>VLOOKUP($A26,'[7]LC Invoice'!$A$2:$P$34,4,)</f>
        <v>0</v>
      </c>
      <c r="J26" s="94">
        <f>VLOOKUP($A26,'[8]LC Invoice'!$A$2:$P$34,4,)</f>
        <v>0</v>
      </c>
      <c r="K26" s="94">
        <f>VLOOKUP($A26,'[9]LC Invoice'!$A$2:$P$34,4,)</f>
        <v>0</v>
      </c>
      <c r="L26" s="94">
        <f>VLOOKUP($A26,'[10]LC Invoice'!$A$2:$P$34,4,)</f>
        <v>0</v>
      </c>
      <c r="M26" s="94">
        <f>VLOOKUP($A26,'[11]LC Invoice'!$A$2:$P$34,4,)</f>
        <v>0</v>
      </c>
      <c r="N26" s="94">
        <f>VLOOKUP($A26,'[12]LC Invoice'!$A$2:$P$34,4,)</f>
        <v>0</v>
      </c>
      <c r="O26" s="94">
        <f t="shared" si="11"/>
        <v>1895</v>
      </c>
      <c r="P26" s="141"/>
      <c r="Q26" s="141"/>
      <c r="R26" s="141"/>
      <c r="S26" s="146"/>
      <c r="T26" s="146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1:32" s="117" customFormat="1" ht="15" x14ac:dyDescent="0.25">
      <c r="A27" s="15" t="s">
        <v>72</v>
      </c>
      <c r="B27" s="123" t="s">
        <v>35</v>
      </c>
      <c r="C27" s="94">
        <f>VLOOKUP($A27,'[1]LC Invoice'!$A$2:$P$34,4,)</f>
        <v>648</v>
      </c>
      <c r="D27" s="94">
        <f>VLOOKUP($A27,'[2]LC Invoice'!$A$2:$P$34,4,)</f>
        <v>1079</v>
      </c>
      <c r="E27" s="94">
        <f>VLOOKUP($A27,'[3]LC Invoice'!$A$2:$S$34,4,)</f>
        <v>1593</v>
      </c>
      <c r="F27" s="94">
        <f>VLOOKUP($A27,'[4]LC Invoice'!$A$2:$P$34,4,)</f>
        <v>0</v>
      </c>
      <c r="G27" s="94">
        <f>VLOOKUP($A27,'[5]LC Invoice'!$A$2:$P$34,4,)</f>
        <v>0</v>
      </c>
      <c r="H27" s="94">
        <f>VLOOKUP($A27,'[6]LC Invoice'!$A$2:$P$34,4,)</f>
        <v>0</v>
      </c>
      <c r="I27" s="94">
        <f>VLOOKUP($A27,'[7]LC Invoice'!$A$2:$P$34,4,)</f>
        <v>0</v>
      </c>
      <c r="J27" s="94">
        <f>VLOOKUP($A27,'[8]LC Invoice'!$A$2:$P$34,4,)</f>
        <v>0</v>
      </c>
      <c r="K27" s="94">
        <f>VLOOKUP($A27,'[9]LC Invoice'!$A$2:$P$34,4,)</f>
        <v>0</v>
      </c>
      <c r="L27" s="94">
        <f>VLOOKUP($A27,'[10]LC Invoice'!$A$2:$P$34,4,)</f>
        <v>0</v>
      </c>
      <c r="M27" s="94">
        <f>VLOOKUP($A27,'[11]LC Invoice'!$A$2:$P$34,4,)</f>
        <v>0</v>
      </c>
      <c r="N27" s="94">
        <f>VLOOKUP($A27,'[12]LC Invoice'!$A$2:$P$34,4,)</f>
        <v>0</v>
      </c>
      <c r="O27" s="94">
        <f t="shared" si="11"/>
        <v>3320</v>
      </c>
      <c r="P27" s="141"/>
      <c r="Q27" s="141"/>
      <c r="R27" s="141"/>
      <c r="S27" s="146"/>
      <c r="T27" s="146"/>
      <c r="U27" s="141"/>
    </row>
    <row r="28" spans="1:32" s="117" customFormat="1" ht="15" x14ac:dyDescent="0.25">
      <c r="A28" s="15" t="s">
        <v>73</v>
      </c>
      <c r="B28" s="123" t="s">
        <v>25</v>
      </c>
      <c r="C28" s="94">
        <f>VLOOKUP($A28,'[1]LC Invoice'!$A$2:$P$34,4,)</f>
        <v>396</v>
      </c>
      <c r="D28" s="94">
        <f>VLOOKUP($A28,'[2]LC Invoice'!$A$2:$P$34,4,)</f>
        <v>469</v>
      </c>
      <c r="E28" s="94">
        <f>VLOOKUP($A28,'[3]LC Invoice'!$A$2:$S$34,4,)</f>
        <v>691</v>
      </c>
      <c r="F28" s="94">
        <f>VLOOKUP($A28,'[4]LC Invoice'!$A$2:$P$34,4,)</f>
        <v>0</v>
      </c>
      <c r="G28" s="94">
        <f>VLOOKUP($A28,'[5]LC Invoice'!$A$2:$P$34,4,)</f>
        <v>0</v>
      </c>
      <c r="H28" s="94">
        <f>VLOOKUP($A28,'[6]LC Invoice'!$A$2:$P$34,4,)</f>
        <v>0</v>
      </c>
      <c r="I28" s="94">
        <f>VLOOKUP($A28,'[7]LC Invoice'!$A$2:$P$34,4,)</f>
        <v>0</v>
      </c>
      <c r="J28" s="94">
        <f>VLOOKUP($A28,'[8]LC Invoice'!$A$2:$P$34,4,)</f>
        <v>0</v>
      </c>
      <c r="K28" s="94">
        <f>VLOOKUP($A28,'[9]LC Invoice'!$A$2:$P$34,4,)</f>
        <v>0</v>
      </c>
      <c r="L28" s="94">
        <f>VLOOKUP($A28,'[10]LC Invoice'!$A$2:$P$34,4,)</f>
        <v>0</v>
      </c>
      <c r="M28" s="94">
        <f>VLOOKUP($A28,'[11]LC Invoice'!$A$2:$P$34,4,)</f>
        <v>0</v>
      </c>
      <c r="N28" s="94">
        <f>VLOOKUP($A28,'[12]LC Invoice'!$A$2:$P$34,4,)</f>
        <v>0</v>
      </c>
      <c r="O28" s="94">
        <f t="shared" si="11"/>
        <v>1556</v>
      </c>
      <c r="P28" s="141"/>
      <c r="Q28" s="141"/>
      <c r="R28" s="141"/>
      <c r="S28" s="146"/>
      <c r="T28" s="146"/>
      <c r="U28" s="141"/>
    </row>
    <row r="29" spans="1:32" s="117" customFormat="1" ht="15" x14ac:dyDescent="0.25">
      <c r="A29" s="15" t="s">
        <v>82</v>
      </c>
      <c r="B29" s="123" t="s">
        <v>26</v>
      </c>
      <c r="C29" s="94">
        <f>VLOOKUP($A29,'[1]LC Invoice'!$A$2:$P$34,4,)</f>
        <v>504</v>
      </c>
      <c r="D29" s="94">
        <f>VLOOKUP($A29,'[2]LC Invoice'!$A$2:$P$34,4,)</f>
        <v>566</v>
      </c>
      <c r="E29" s="94">
        <f>VLOOKUP($A29,'[3]LC Invoice'!$A$2:$S$34,4,)</f>
        <v>834</v>
      </c>
      <c r="F29" s="94">
        <f>VLOOKUP($A29,'[4]LC Invoice'!$A$2:$P$34,4,)</f>
        <v>0</v>
      </c>
      <c r="G29" s="94">
        <f>VLOOKUP($A29,'[5]LC Invoice'!$A$2:$P$34,4,)</f>
        <v>0</v>
      </c>
      <c r="H29" s="94">
        <f>VLOOKUP($A29,'[6]LC Invoice'!$A$2:$P$34,4,)</f>
        <v>0</v>
      </c>
      <c r="I29" s="94">
        <f>VLOOKUP($A29,'[7]LC Invoice'!$A$2:$P$34,4,)</f>
        <v>0</v>
      </c>
      <c r="J29" s="94">
        <f>VLOOKUP($A29,'[8]LC Invoice'!$A$2:$P$34,4,)</f>
        <v>0</v>
      </c>
      <c r="K29" s="94">
        <f>VLOOKUP($A29,'[9]LC Invoice'!$A$2:$P$34,4,)</f>
        <v>0</v>
      </c>
      <c r="L29" s="94">
        <f>VLOOKUP($A29,'[10]LC Invoice'!$A$2:$P$34,4,)</f>
        <v>0</v>
      </c>
      <c r="M29" s="94">
        <f>VLOOKUP($A29,'[11]LC Invoice'!$A$2:$P$34,4,)</f>
        <v>0</v>
      </c>
      <c r="N29" s="94">
        <f>VLOOKUP($A29,'[12]LC Invoice'!$A$2:$P$34,4,)</f>
        <v>0</v>
      </c>
      <c r="O29" s="94">
        <f t="shared" si="11"/>
        <v>1904</v>
      </c>
      <c r="P29" s="141"/>
      <c r="Q29" s="141"/>
      <c r="R29" s="141"/>
      <c r="S29" s="146"/>
      <c r="T29" s="146"/>
      <c r="U29" s="141"/>
    </row>
    <row r="30" spans="1:32" s="117" customFormat="1" ht="15" x14ac:dyDescent="0.25">
      <c r="A30" s="15" t="s">
        <v>74</v>
      </c>
      <c r="B30" s="123" t="s">
        <v>42</v>
      </c>
      <c r="C30" s="94">
        <f>VLOOKUP($A30,'[1]LC Invoice'!$A$2:$P$34,4,)</f>
        <v>379</v>
      </c>
      <c r="D30" s="94">
        <f>VLOOKUP($A30,'[2]LC Invoice'!$A$2:$P$34,4,)</f>
        <v>646</v>
      </c>
      <c r="E30" s="94">
        <f>VLOOKUP($A30,'[3]LC Invoice'!$A$2:$S$34,4,)</f>
        <v>980</v>
      </c>
      <c r="F30" s="94">
        <f>VLOOKUP($A30,'[4]LC Invoice'!$A$2:$P$34,4,)</f>
        <v>0</v>
      </c>
      <c r="G30" s="94">
        <f>VLOOKUP($A30,'[5]LC Invoice'!$A$2:$P$34,4,)</f>
        <v>0</v>
      </c>
      <c r="H30" s="94">
        <f>VLOOKUP($A30,'[6]LC Invoice'!$A$2:$P$34,4,)</f>
        <v>0</v>
      </c>
      <c r="I30" s="94">
        <f>VLOOKUP($A30,'[7]LC Invoice'!$A$2:$P$34,4,)</f>
        <v>0</v>
      </c>
      <c r="J30" s="94">
        <f>VLOOKUP($A30,'[8]LC Invoice'!$A$2:$P$34,4,)</f>
        <v>0</v>
      </c>
      <c r="K30" s="94">
        <f>VLOOKUP($A30,'[9]LC Invoice'!$A$2:$P$34,4,)</f>
        <v>0</v>
      </c>
      <c r="L30" s="94">
        <f>VLOOKUP($A30,'[10]LC Invoice'!$A$2:$P$34,4,)</f>
        <v>0</v>
      </c>
      <c r="M30" s="94">
        <f>VLOOKUP($A30,'[11]LC Invoice'!$A$2:$P$34,4,)</f>
        <v>0</v>
      </c>
      <c r="N30" s="94">
        <f>VLOOKUP($A30,'[12]LC Invoice'!$A$2:$P$34,4,)</f>
        <v>0</v>
      </c>
      <c r="O30" s="94">
        <f t="shared" si="11"/>
        <v>2005</v>
      </c>
      <c r="P30" s="141"/>
      <c r="Q30" s="141"/>
      <c r="R30" s="141"/>
      <c r="S30" s="146"/>
      <c r="T30" s="146"/>
      <c r="U30" s="141"/>
    </row>
    <row r="31" spans="1:32" s="117" customFormat="1" ht="15" x14ac:dyDescent="0.25">
      <c r="A31" s="15" t="s">
        <v>75</v>
      </c>
      <c r="B31" s="123" t="s">
        <v>27</v>
      </c>
      <c r="C31" s="94">
        <f>VLOOKUP($A31,'[1]LC Invoice'!$A$2:$P$34,4,)</f>
        <v>353</v>
      </c>
      <c r="D31" s="94">
        <f>VLOOKUP($A31,'[2]LC Invoice'!$A$2:$P$34,4,)</f>
        <v>527</v>
      </c>
      <c r="E31" s="94">
        <f>VLOOKUP($A31,'[3]LC Invoice'!$A$2:$S$34,4,)</f>
        <v>822</v>
      </c>
      <c r="F31" s="94">
        <f>VLOOKUP($A31,'[4]LC Invoice'!$A$2:$P$34,4,)</f>
        <v>0</v>
      </c>
      <c r="G31" s="94">
        <f>VLOOKUP($A31,'[5]LC Invoice'!$A$2:$P$34,4,)</f>
        <v>0</v>
      </c>
      <c r="H31" s="94">
        <f>VLOOKUP($A31,'[6]LC Invoice'!$A$2:$P$34,4,)</f>
        <v>0</v>
      </c>
      <c r="I31" s="94">
        <f>VLOOKUP($A31,'[7]LC Invoice'!$A$2:$P$34,4,)</f>
        <v>0</v>
      </c>
      <c r="J31" s="94">
        <f>VLOOKUP($A31,'[8]LC Invoice'!$A$2:$P$34,4,)</f>
        <v>0</v>
      </c>
      <c r="K31" s="94">
        <f>VLOOKUP($A31,'[9]LC Invoice'!$A$2:$P$34,4,)</f>
        <v>0</v>
      </c>
      <c r="L31" s="94">
        <f>VLOOKUP($A31,'[10]LC Invoice'!$A$2:$P$34,4,)</f>
        <v>0</v>
      </c>
      <c r="M31" s="94">
        <f>VLOOKUP($A31,'[11]LC Invoice'!$A$2:$P$34,4,)</f>
        <v>0</v>
      </c>
      <c r="N31" s="94">
        <f>VLOOKUP($A31,'[12]LC Invoice'!$A$2:$P$34,4,)</f>
        <v>0</v>
      </c>
      <c r="O31" s="94">
        <f t="shared" si="11"/>
        <v>1702</v>
      </c>
      <c r="P31" s="141"/>
      <c r="Q31" s="141"/>
      <c r="R31" s="141"/>
      <c r="S31" s="146"/>
      <c r="T31" s="146"/>
      <c r="U31" s="141"/>
    </row>
    <row r="32" spans="1:32" s="117" customFormat="1" ht="15" x14ac:dyDescent="0.25">
      <c r="A32" s="15" t="s">
        <v>76</v>
      </c>
      <c r="B32" s="123" t="s">
        <v>28</v>
      </c>
      <c r="C32" s="94">
        <f>VLOOKUP($A32,'[1]LC Invoice'!$A$2:$P$34,4,)</f>
        <v>465</v>
      </c>
      <c r="D32" s="94">
        <f>VLOOKUP($A32,'[2]LC Invoice'!$A$2:$P$34,4,)</f>
        <v>712</v>
      </c>
      <c r="E32" s="94">
        <f>VLOOKUP($A32,'[3]LC Invoice'!$A$2:$S$34,4,)</f>
        <v>1228</v>
      </c>
      <c r="F32" s="94">
        <f>VLOOKUP($A32,'[4]LC Invoice'!$A$2:$P$34,4,)</f>
        <v>0</v>
      </c>
      <c r="G32" s="94">
        <f>VLOOKUP($A32,'[5]LC Invoice'!$A$2:$P$34,4,)</f>
        <v>0</v>
      </c>
      <c r="H32" s="94">
        <f>VLOOKUP($A32,'[6]LC Invoice'!$A$2:$P$34,4,)</f>
        <v>0</v>
      </c>
      <c r="I32" s="94">
        <f>VLOOKUP($A32,'[7]LC Invoice'!$A$2:$P$34,4,)</f>
        <v>0</v>
      </c>
      <c r="J32" s="94">
        <f>VLOOKUP($A32,'[8]LC Invoice'!$A$2:$P$34,4,)</f>
        <v>0</v>
      </c>
      <c r="K32" s="94">
        <f>VLOOKUP($A32,'[9]LC Invoice'!$A$2:$P$34,4,)</f>
        <v>0</v>
      </c>
      <c r="L32" s="94">
        <f>VLOOKUP($A32,'[10]LC Invoice'!$A$2:$P$34,4,)</f>
        <v>0</v>
      </c>
      <c r="M32" s="94">
        <f>VLOOKUP($A32,'[11]LC Invoice'!$A$2:$P$34,4,)</f>
        <v>0</v>
      </c>
      <c r="N32" s="94">
        <f>VLOOKUP($A32,'[12]LC Invoice'!$A$2:$P$34,4,)</f>
        <v>0</v>
      </c>
      <c r="O32" s="94">
        <f t="shared" si="11"/>
        <v>2405</v>
      </c>
      <c r="P32" s="141"/>
      <c r="Q32" s="141"/>
      <c r="R32" s="141"/>
      <c r="S32" s="146"/>
      <c r="T32" s="146"/>
      <c r="U32" s="141"/>
    </row>
    <row r="33" spans="1:21" s="117" customFormat="1" ht="15" x14ac:dyDescent="0.25">
      <c r="A33" s="15" t="s">
        <v>77</v>
      </c>
      <c r="B33" s="123" t="s">
        <v>29</v>
      </c>
      <c r="C33" s="94">
        <f>VLOOKUP($A33,'[1]LC Invoice'!$A$2:$P$34,4,)</f>
        <v>274</v>
      </c>
      <c r="D33" s="94">
        <f>VLOOKUP($A33,'[2]LC Invoice'!$A$2:$P$34,4,)</f>
        <v>355</v>
      </c>
      <c r="E33" s="94">
        <f>VLOOKUP($A33,'[3]LC Invoice'!$A$2:$S$34,4,)</f>
        <v>565</v>
      </c>
      <c r="F33" s="94">
        <f>VLOOKUP($A33,'[4]LC Invoice'!$A$2:$P$34,4,)</f>
        <v>0</v>
      </c>
      <c r="G33" s="94">
        <f>VLOOKUP($A33,'[5]LC Invoice'!$A$2:$P$34,4,)</f>
        <v>0</v>
      </c>
      <c r="H33" s="94">
        <f>VLOOKUP($A33,'[6]LC Invoice'!$A$2:$P$34,4,)</f>
        <v>0</v>
      </c>
      <c r="I33" s="94">
        <f>VLOOKUP($A33,'[7]LC Invoice'!$A$2:$P$34,4,)</f>
        <v>0</v>
      </c>
      <c r="J33" s="94">
        <f>VLOOKUP($A33,'[8]LC Invoice'!$A$2:$P$34,4,)</f>
        <v>0</v>
      </c>
      <c r="K33" s="94">
        <f>VLOOKUP($A33,'[9]LC Invoice'!$A$2:$P$34,4,)</f>
        <v>0</v>
      </c>
      <c r="L33" s="94">
        <f>VLOOKUP($A33,'[10]LC Invoice'!$A$2:$P$34,4,)</f>
        <v>0</v>
      </c>
      <c r="M33" s="94">
        <f>VLOOKUP($A33,'[11]LC Invoice'!$A$2:$P$34,4,)</f>
        <v>0</v>
      </c>
      <c r="N33" s="94">
        <f>VLOOKUP($A33,'[12]LC Invoice'!$A$2:$P$34,4,)</f>
        <v>0</v>
      </c>
      <c r="O33" s="94">
        <f t="shared" si="11"/>
        <v>1194</v>
      </c>
      <c r="P33" s="141"/>
      <c r="Q33" s="141"/>
      <c r="R33" s="141"/>
      <c r="S33" s="146"/>
      <c r="T33" s="146"/>
      <c r="U33" s="141"/>
    </row>
    <row r="34" spans="1:21" s="117" customFormat="1" ht="15" x14ac:dyDescent="0.25">
      <c r="A34" s="15" t="s">
        <v>78</v>
      </c>
      <c r="B34" s="123" t="s">
        <v>30</v>
      </c>
      <c r="C34" s="94">
        <f>VLOOKUP($A34,'[1]LC Invoice'!$A$2:$P$34,4,)</f>
        <v>342</v>
      </c>
      <c r="D34" s="94">
        <f>VLOOKUP($A34,'[2]LC Invoice'!$A$2:$P$34,4,)</f>
        <v>521</v>
      </c>
      <c r="E34" s="94">
        <f>VLOOKUP($A34,'[3]LC Invoice'!$A$2:$S$34,4,)</f>
        <v>1077</v>
      </c>
      <c r="F34" s="94">
        <f>VLOOKUP($A34,'[4]LC Invoice'!$A$2:$P$34,4,)</f>
        <v>0</v>
      </c>
      <c r="G34" s="94">
        <f>VLOOKUP($A34,'[5]LC Invoice'!$A$2:$P$34,4,)</f>
        <v>0</v>
      </c>
      <c r="H34" s="94">
        <f>VLOOKUP($A34,'[6]LC Invoice'!$A$2:$P$34,4,)</f>
        <v>0</v>
      </c>
      <c r="I34" s="94">
        <f>VLOOKUP($A34,'[7]LC Invoice'!$A$2:$P$34,4,)</f>
        <v>0</v>
      </c>
      <c r="J34" s="94">
        <f>VLOOKUP($A34,'[8]LC Invoice'!$A$2:$P$34,4,)</f>
        <v>0</v>
      </c>
      <c r="K34" s="94">
        <f>VLOOKUP($A34,'[9]LC Invoice'!$A$2:$P$34,4,)</f>
        <v>0</v>
      </c>
      <c r="L34" s="94">
        <f>VLOOKUP($A34,'[10]LC Invoice'!$A$2:$P$34,4,)</f>
        <v>0</v>
      </c>
      <c r="M34" s="94">
        <f>VLOOKUP($A34,'[11]LC Invoice'!$A$2:$P$34,4,)</f>
        <v>0</v>
      </c>
      <c r="N34" s="94">
        <f>VLOOKUP($A34,'[12]LC Invoice'!$A$2:$P$34,4,)</f>
        <v>0</v>
      </c>
      <c r="O34" s="94">
        <f t="shared" si="11"/>
        <v>1940</v>
      </c>
      <c r="P34" s="141"/>
      <c r="Q34" s="141"/>
      <c r="R34" s="141"/>
      <c r="S34" s="146"/>
      <c r="T34" s="146"/>
      <c r="U34" s="141"/>
    </row>
    <row r="35" spans="1:21" s="117" customFormat="1" ht="15" x14ac:dyDescent="0.25">
      <c r="A35" s="15" t="s">
        <v>79</v>
      </c>
      <c r="B35" s="123" t="s">
        <v>31</v>
      </c>
      <c r="C35" s="94">
        <f>VLOOKUP($A35,'[1]LC Invoice'!$A$2:$P$34,4,)</f>
        <v>205</v>
      </c>
      <c r="D35" s="94">
        <f>VLOOKUP($A35,'[2]LC Invoice'!$A$2:$P$34,4,)</f>
        <v>238</v>
      </c>
      <c r="E35" s="94">
        <f>VLOOKUP($A35,'[3]LC Invoice'!$A$2:$S$34,4,)</f>
        <v>339</v>
      </c>
      <c r="F35" s="94">
        <f>VLOOKUP($A35,'[4]LC Invoice'!$A$2:$P$34,4,)</f>
        <v>0</v>
      </c>
      <c r="G35" s="94">
        <f>VLOOKUP($A35,'[5]LC Invoice'!$A$2:$P$34,4,)</f>
        <v>0</v>
      </c>
      <c r="H35" s="94">
        <f>VLOOKUP($A35,'[6]LC Invoice'!$A$2:$P$34,4,)</f>
        <v>0</v>
      </c>
      <c r="I35" s="94">
        <f>VLOOKUP($A35,'[7]LC Invoice'!$A$2:$P$34,4,)</f>
        <v>0</v>
      </c>
      <c r="J35" s="94">
        <f>VLOOKUP($A35,'[8]LC Invoice'!$A$2:$P$34,4,)</f>
        <v>0</v>
      </c>
      <c r="K35" s="94">
        <f>VLOOKUP($A35,'[9]LC Invoice'!$A$2:$P$34,4,)</f>
        <v>0</v>
      </c>
      <c r="L35" s="94">
        <f>VLOOKUP($A35,'[10]LC Invoice'!$A$2:$P$34,4,)</f>
        <v>0</v>
      </c>
      <c r="M35" s="94">
        <f>VLOOKUP($A35,'[11]LC Invoice'!$A$2:$P$34,4,)</f>
        <v>0</v>
      </c>
      <c r="N35" s="94">
        <f>VLOOKUP($A35,'[12]LC Invoice'!$A$2:$P$34,4,)</f>
        <v>0</v>
      </c>
      <c r="O35" s="94">
        <f t="shared" si="11"/>
        <v>782</v>
      </c>
      <c r="P35" s="141"/>
      <c r="Q35" s="141"/>
      <c r="R35" s="141"/>
      <c r="S35" s="146"/>
      <c r="T35" s="146"/>
      <c r="U35" s="141"/>
    </row>
    <row r="36" spans="1:21" s="117" customFormat="1" ht="15" x14ac:dyDescent="0.25">
      <c r="A36" s="16" t="s">
        <v>80</v>
      </c>
      <c r="B36" s="123" t="s">
        <v>32</v>
      </c>
      <c r="C36" s="94">
        <f>VLOOKUP($A36,'[1]LC Invoice'!$A$2:$P$34,4,)</f>
        <v>291</v>
      </c>
      <c r="D36" s="94">
        <f>VLOOKUP($A36,'[2]LC Invoice'!$A$2:$P$34,4,)</f>
        <v>511</v>
      </c>
      <c r="E36" s="94">
        <f>VLOOKUP($A36,'[3]LC Invoice'!$A$2:$S$34,4,)</f>
        <v>689</v>
      </c>
      <c r="F36" s="94">
        <f>VLOOKUP($A36,'[4]LC Invoice'!$A$2:$P$34,4,)</f>
        <v>0</v>
      </c>
      <c r="G36" s="94">
        <f>VLOOKUP($A36,'[5]LC Invoice'!$A$2:$P$34,4,)</f>
        <v>0</v>
      </c>
      <c r="H36" s="94">
        <f>VLOOKUP($A36,'[6]LC Invoice'!$A$2:$P$34,4,)</f>
        <v>0</v>
      </c>
      <c r="I36" s="94">
        <f>VLOOKUP($A36,'[7]LC Invoice'!$A$2:$P$34,4,)</f>
        <v>0</v>
      </c>
      <c r="J36" s="94">
        <f>VLOOKUP($A36,'[8]LC Invoice'!$A$2:$P$34,4,)</f>
        <v>0</v>
      </c>
      <c r="K36" s="94">
        <f>VLOOKUP($A36,'[9]LC Invoice'!$A$2:$P$34,4,)</f>
        <v>0</v>
      </c>
      <c r="L36" s="94">
        <f>VLOOKUP($A36,'[10]LC Invoice'!$A$2:$P$34,4,)</f>
        <v>0</v>
      </c>
      <c r="M36" s="94">
        <f>VLOOKUP($A36,'[11]LC Invoice'!$A$2:$P$34,4,)</f>
        <v>0</v>
      </c>
      <c r="N36" s="94">
        <f>VLOOKUP($A36,'[12]LC Invoice'!$A$2:$P$34,4,)</f>
        <v>0</v>
      </c>
      <c r="O36" s="94">
        <f t="shared" si="11"/>
        <v>1491</v>
      </c>
      <c r="P36" s="141"/>
      <c r="Q36" s="141"/>
      <c r="R36" s="141"/>
      <c r="S36" s="146"/>
      <c r="T36" s="146"/>
      <c r="U36" s="141"/>
    </row>
    <row r="37" spans="1:21" s="117" customFormat="1" ht="15.75" thickBot="1" x14ac:dyDescent="0.3">
      <c r="A37" s="108" t="s">
        <v>93</v>
      </c>
      <c r="B37" s="123" t="s">
        <v>92</v>
      </c>
      <c r="C37" s="94">
        <f>VLOOKUP($A37,'[1]LC Invoice'!$A$2:$P$34,4,)</f>
        <v>525</v>
      </c>
      <c r="D37" s="94">
        <f>VLOOKUP($A37,'[2]LC Invoice'!$A$2:$P$34,4,)</f>
        <v>743</v>
      </c>
      <c r="E37" s="94">
        <f>VLOOKUP($A37,'[3]LC Invoice'!$A$2:$S$34,4,)</f>
        <v>1044</v>
      </c>
      <c r="F37" s="94">
        <f>VLOOKUP($A37,'[4]LC Invoice'!$A$2:$P$34,4,)</f>
        <v>0</v>
      </c>
      <c r="G37" s="94">
        <f>VLOOKUP($A37,'[5]LC Invoice'!$A$2:$P$34,4,)</f>
        <v>0</v>
      </c>
      <c r="H37" s="94">
        <f>VLOOKUP($A37,'[6]LC Invoice'!$A$2:$P$34,4,)</f>
        <v>0</v>
      </c>
      <c r="I37" s="94">
        <f>VLOOKUP($A37,'[7]LC Invoice'!$A$2:$P$34,4,)</f>
        <v>0</v>
      </c>
      <c r="J37" s="94">
        <f>VLOOKUP($A37,'[8]LC Invoice'!$A$2:$P$34,4,)</f>
        <v>0</v>
      </c>
      <c r="K37" s="94">
        <f>VLOOKUP($A37,'[9]LC Invoice'!$A$2:$P$34,4,)</f>
        <v>0</v>
      </c>
      <c r="L37" s="94">
        <f>VLOOKUP($A37,'[10]LC Invoice'!$A$2:$P$34,4,)</f>
        <v>0</v>
      </c>
      <c r="M37" s="94">
        <f>VLOOKUP($A37,'[11]LC Invoice'!$A$2:$P$34,4,)</f>
        <v>0</v>
      </c>
      <c r="N37" s="94">
        <f>VLOOKUP($A37,'[12]LC Invoice'!$A$2:$P$34,4,)</f>
        <v>0</v>
      </c>
      <c r="O37" s="94">
        <f>SUM(C37:N37)</f>
        <v>2312</v>
      </c>
      <c r="P37" s="141"/>
      <c r="Q37" s="141"/>
      <c r="R37" s="141"/>
      <c r="S37" s="146"/>
      <c r="T37" s="146"/>
      <c r="U37" s="141"/>
    </row>
    <row r="38" spans="1:21" s="117" customFormat="1" ht="15.75" thickBot="1" x14ac:dyDescent="0.3">
      <c r="A38" s="17"/>
      <c r="B38" s="112"/>
      <c r="C38" s="114">
        <f>SUM(C5:C37)</f>
        <v>12128</v>
      </c>
      <c r="D38" s="114">
        <f t="shared" ref="D38" si="12">SUM(D5:D37)</f>
        <v>17716</v>
      </c>
      <c r="E38" s="114">
        <f>SUM(E5:E37)</f>
        <v>28471</v>
      </c>
      <c r="F38" s="114">
        <f t="shared" ref="F38:N38" si="13">SUM(F5:F37)</f>
        <v>0</v>
      </c>
      <c r="G38" s="114">
        <f t="shared" si="13"/>
        <v>0</v>
      </c>
      <c r="H38" s="114">
        <f t="shared" si="13"/>
        <v>0</v>
      </c>
      <c r="I38" s="114">
        <f t="shared" si="13"/>
        <v>0</v>
      </c>
      <c r="J38" s="114">
        <f t="shared" si="13"/>
        <v>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4">
        <f t="shared" si="13"/>
        <v>0</v>
      </c>
      <c r="O38" s="114">
        <f>SUM(O5:O37)</f>
        <v>58315</v>
      </c>
      <c r="P38" s="145"/>
      <c r="Q38" s="145"/>
      <c r="R38" s="145"/>
      <c r="S38" s="145"/>
      <c r="T38" s="141"/>
      <c r="U38" s="141"/>
    </row>
    <row r="39" spans="1:21" s="117" customFormat="1" ht="15" x14ac:dyDescent="0.25">
      <c r="A39" s="135"/>
      <c r="B39" s="136"/>
      <c r="C39" s="149">
        <f t="shared" ref="C39:J39" si="14">C38/C115-1</f>
        <v>-0.88467975049444703</v>
      </c>
      <c r="D39" s="149">
        <f t="shared" si="14"/>
        <v>-0.84056875449964008</v>
      </c>
      <c r="E39" s="149">
        <f t="shared" si="14"/>
        <v>-0.73329274004683842</v>
      </c>
      <c r="F39" s="149">
        <f t="shared" si="14"/>
        <v>-1</v>
      </c>
      <c r="G39" s="149">
        <f t="shared" si="14"/>
        <v>-1</v>
      </c>
      <c r="H39" s="149">
        <f t="shared" si="14"/>
        <v>-1</v>
      </c>
      <c r="I39" s="149">
        <f t="shared" si="14"/>
        <v>-1</v>
      </c>
      <c r="J39" s="149">
        <f t="shared" si="14"/>
        <v>-1</v>
      </c>
      <c r="K39" s="149">
        <f>K38/K115-1</f>
        <v>-1</v>
      </c>
      <c r="L39" s="149">
        <f>L38/L115-1</f>
        <v>-1</v>
      </c>
      <c r="M39" s="149">
        <f>M38/M115-1</f>
        <v>-1</v>
      </c>
      <c r="N39" s="82"/>
      <c r="O39" s="82"/>
      <c r="P39" s="145"/>
      <c r="Q39" s="145"/>
      <c r="R39" s="145"/>
      <c r="S39" s="145"/>
      <c r="T39" s="141"/>
      <c r="U39" s="141"/>
    </row>
    <row r="40" spans="1:21" s="117" customFormat="1" ht="15" x14ac:dyDescent="0.25">
      <c r="A40" s="135"/>
      <c r="B40" s="13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82"/>
      <c r="O40" s="82"/>
      <c r="P40" s="145"/>
      <c r="Q40" s="145"/>
      <c r="R40" s="145"/>
      <c r="S40" s="145"/>
      <c r="T40" s="141"/>
      <c r="U40" s="141"/>
    </row>
    <row r="41" spans="1:21" s="117" customFormat="1" ht="15.75" thickBot="1" x14ac:dyDescent="0.3">
      <c r="A41" s="116" t="s">
        <v>126</v>
      </c>
      <c r="B41" s="13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82"/>
      <c r="O41" s="82"/>
      <c r="P41" s="145"/>
      <c r="Q41" s="145"/>
      <c r="R41" s="145"/>
      <c r="S41" s="145"/>
      <c r="T41" s="141"/>
      <c r="U41" s="141"/>
    </row>
    <row r="42" spans="1:21" s="117" customFormat="1" ht="15.75" thickBot="1" x14ac:dyDescent="0.3">
      <c r="A42" s="18" t="s">
        <v>81</v>
      </c>
      <c r="B42" s="85" t="s">
        <v>110</v>
      </c>
      <c r="C42" s="122" t="s">
        <v>47</v>
      </c>
      <c r="D42" s="122" t="s">
        <v>1</v>
      </c>
      <c r="E42" s="122" t="s">
        <v>48</v>
      </c>
      <c r="F42" s="122" t="s">
        <v>49</v>
      </c>
      <c r="G42" s="122" t="s">
        <v>2</v>
      </c>
      <c r="H42" s="122" t="s">
        <v>111</v>
      </c>
      <c r="I42" s="122" t="s">
        <v>3</v>
      </c>
      <c r="J42" s="122" t="s">
        <v>4</v>
      </c>
      <c r="K42" s="122" t="s">
        <v>5</v>
      </c>
      <c r="L42" s="122" t="s">
        <v>6</v>
      </c>
      <c r="M42" s="122" t="s">
        <v>7</v>
      </c>
      <c r="N42" s="122" t="s">
        <v>88</v>
      </c>
      <c r="O42" s="122" t="s">
        <v>8</v>
      </c>
      <c r="P42" s="145"/>
      <c r="Q42" s="145"/>
      <c r="R42" s="145"/>
      <c r="S42" s="145"/>
      <c r="T42" s="141"/>
      <c r="U42" s="141"/>
    </row>
    <row r="43" spans="1:21" s="117" customFormat="1" ht="15" x14ac:dyDescent="0.25">
      <c r="A43" s="14" t="s">
        <v>50</v>
      </c>
      <c r="B43" s="123" t="s">
        <v>34</v>
      </c>
      <c r="C43" s="94">
        <v>1789</v>
      </c>
      <c r="D43" s="94">
        <v>2001</v>
      </c>
      <c r="E43" s="94">
        <v>1824</v>
      </c>
      <c r="F43" s="94">
        <v>1973</v>
      </c>
      <c r="G43" s="94">
        <v>1856</v>
      </c>
      <c r="H43" s="94">
        <v>1769</v>
      </c>
      <c r="I43" s="94">
        <v>2019</v>
      </c>
      <c r="J43" s="94">
        <v>1999</v>
      </c>
      <c r="K43" s="94">
        <v>1966</v>
      </c>
      <c r="L43" s="94">
        <v>1926</v>
      </c>
      <c r="M43" s="94">
        <v>1908</v>
      </c>
      <c r="N43" s="94">
        <v>1204</v>
      </c>
      <c r="O43" s="94">
        <v>22234</v>
      </c>
      <c r="P43" s="145"/>
      <c r="Q43" s="145"/>
      <c r="R43" s="145"/>
      <c r="S43" s="145"/>
      <c r="T43" s="141"/>
      <c r="U43" s="141"/>
    </row>
    <row r="44" spans="1:21" s="117" customFormat="1" ht="15" x14ac:dyDescent="0.25">
      <c r="A44" s="15" t="s">
        <v>51</v>
      </c>
      <c r="B44" s="123" t="s">
        <v>44</v>
      </c>
      <c r="C44" s="94">
        <v>1826</v>
      </c>
      <c r="D44" s="94">
        <v>2022</v>
      </c>
      <c r="E44" s="94">
        <v>1807</v>
      </c>
      <c r="F44" s="94">
        <v>1973</v>
      </c>
      <c r="G44" s="94">
        <v>1717</v>
      </c>
      <c r="H44" s="94">
        <v>1874</v>
      </c>
      <c r="I44" s="94">
        <v>1675</v>
      </c>
      <c r="J44" s="94">
        <v>1717</v>
      </c>
      <c r="K44" s="94">
        <v>1389</v>
      </c>
      <c r="L44" s="94">
        <v>1647</v>
      </c>
      <c r="M44" s="94">
        <v>1538</v>
      </c>
      <c r="N44" s="94">
        <v>903</v>
      </c>
      <c r="O44" s="94">
        <v>20088</v>
      </c>
      <c r="P44" s="145"/>
      <c r="Q44" s="145"/>
      <c r="R44" s="145"/>
      <c r="S44" s="145"/>
      <c r="T44" s="141"/>
      <c r="U44" s="141"/>
    </row>
    <row r="45" spans="1:21" s="117" customFormat="1" ht="15" x14ac:dyDescent="0.25">
      <c r="A45" s="15" t="s">
        <v>52</v>
      </c>
      <c r="B45" s="123" t="s">
        <v>9</v>
      </c>
      <c r="C45" s="94">
        <v>1165</v>
      </c>
      <c r="D45" s="94">
        <v>1351</v>
      </c>
      <c r="E45" s="94">
        <v>1052</v>
      </c>
      <c r="F45" s="94">
        <v>1190</v>
      </c>
      <c r="G45" s="94">
        <v>1164</v>
      </c>
      <c r="H45" s="94">
        <v>1206</v>
      </c>
      <c r="I45" s="94">
        <v>1192</v>
      </c>
      <c r="J45" s="94">
        <v>1110</v>
      </c>
      <c r="K45" s="94">
        <v>992</v>
      </c>
      <c r="L45" s="94">
        <v>1066</v>
      </c>
      <c r="M45" s="94">
        <v>999</v>
      </c>
      <c r="N45" s="94">
        <v>697</v>
      </c>
      <c r="O45" s="94">
        <v>13184</v>
      </c>
      <c r="P45" s="145"/>
      <c r="Q45" s="145"/>
      <c r="R45" s="145"/>
      <c r="S45" s="145"/>
      <c r="T45" s="141"/>
      <c r="U45" s="141"/>
    </row>
    <row r="46" spans="1:21" s="117" customFormat="1" ht="15" x14ac:dyDescent="0.25">
      <c r="A46" s="15" t="s">
        <v>53</v>
      </c>
      <c r="B46" s="123" t="s">
        <v>10</v>
      </c>
      <c r="C46" s="94">
        <v>2726</v>
      </c>
      <c r="D46" s="94">
        <v>2777</v>
      </c>
      <c r="E46" s="94">
        <v>2567</v>
      </c>
      <c r="F46" s="94">
        <v>2839</v>
      </c>
      <c r="G46" s="94">
        <v>2922</v>
      </c>
      <c r="H46" s="94">
        <v>2842</v>
      </c>
      <c r="I46" s="94">
        <v>3048</v>
      </c>
      <c r="J46" s="94">
        <v>3165</v>
      </c>
      <c r="K46" s="94">
        <v>2883</v>
      </c>
      <c r="L46" s="94">
        <v>3162</v>
      </c>
      <c r="M46" s="94">
        <v>3116</v>
      </c>
      <c r="N46" s="94">
        <v>1944</v>
      </c>
      <c r="O46" s="94">
        <v>33991</v>
      </c>
      <c r="P46" s="145"/>
      <c r="Q46" s="145"/>
      <c r="R46" s="145"/>
      <c r="S46" s="145"/>
      <c r="T46" s="141"/>
      <c r="U46" s="141"/>
    </row>
    <row r="47" spans="1:21" s="117" customFormat="1" ht="15" x14ac:dyDescent="0.25">
      <c r="A47" s="15" t="s">
        <v>54</v>
      </c>
      <c r="B47" s="123" t="s">
        <v>11</v>
      </c>
      <c r="C47" s="94">
        <v>1216</v>
      </c>
      <c r="D47" s="94">
        <v>1344</v>
      </c>
      <c r="E47" s="94">
        <v>1219</v>
      </c>
      <c r="F47" s="94">
        <v>1347</v>
      </c>
      <c r="G47" s="94">
        <v>1473</v>
      </c>
      <c r="H47" s="94">
        <v>1407</v>
      </c>
      <c r="I47" s="94">
        <v>1557</v>
      </c>
      <c r="J47" s="94">
        <v>1388</v>
      </c>
      <c r="K47" s="94">
        <v>1403</v>
      </c>
      <c r="L47" s="94">
        <v>1506</v>
      </c>
      <c r="M47" s="94">
        <v>1417</v>
      </c>
      <c r="N47" s="94">
        <v>1010</v>
      </c>
      <c r="O47" s="94">
        <v>16287</v>
      </c>
      <c r="P47" s="145"/>
      <c r="Q47" s="145"/>
      <c r="R47" s="145"/>
      <c r="S47" s="145"/>
      <c r="T47" s="141"/>
      <c r="U47" s="141"/>
    </row>
    <row r="48" spans="1:21" s="117" customFormat="1" ht="15" x14ac:dyDescent="0.25">
      <c r="A48" s="15" t="s">
        <v>55</v>
      </c>
      <c r="B48" s="123" t="s">
        <v>12</v>
      </c>
      <c r="C48" s="94">
        <v>3870</v>
      </c>
      <c r="D48" s="94">
        <v>3836</v>
      </c>
      <c r="E48" s="94">
        <v>2814</v>
      </c>
      <c r="F48" s="94">
        <v>3033</v>
      </c>
      <c r="G48" s="94">
        <v>2849</v>
      </c>
      <c r="H48" s="94">
        <v>3152</v>
      </c>
      <c r="I48" s="94">
        <v>3181</v>
      </c>
      <c r="J48" s="94">
        <v>3121</v>
      </c>
      <c r="K48" s="94">
        <v>2928</v>
      </c>
      <c r="L48" s="94">
        <v>3496</v>
      </c>
      <c r="M48" s="94">
        <v>3371</v>
      </c>
      <c r="N48" s="94">
        <v>2211</v>
      </c>
      <c r="O48" s="94">
        <v>37862</v>
      </c>
      <c r="P48" s="145"/>
      <c r="Q48" s="145"/>
      <c r="R48" s="145"/>
      <c r="S48" s="145"/>
      <c r="T48" s="141"/>
      <c r="U48" s="141"/>
    </row>
    <row r="49" spans="1:21" s="117" customFormat="1" ht="15" x14ac:dyDescent="0.25">
      <c r="A49" s="15" t="s">
        <v>56</v>
      </c>
      <c r="B49" s="123" t="s">
        <v>13</v>
      </c>
      <c r="C49" s="94">
        <v>62</v>
      </c>
      <c r="D49" s="94">
        <v>72</v>
      </c>
      <c r="E49" s="94">
        <v>66</v>
      </c>
      <c r="F49" s="94">
        <v>80</v>
      </c>
      <c r="G49" s="94">
        <v>66</v>
      </c>
      <c r="H49" s="94">
        <v>83</v>
      </c>
      <c r="I49" s="94">
        <v>60</v>
      </c>
      <c r="J49" s="94">
        <v>71</v>
      </c>
      <c r="K49" s="94">
        <v>74</v>
      </c>
      <c r="L49" s="94">
        <v>87</v>
      </c>
      <c r="M49" s="94">
        <v>67</v>
      </c>
      <c r="N49" s="94">
        <v>66</v>
      </c>
      <c r="O49" s="94">
        <v>854</v>
      </c>
      <c r="P49" s="145"/>
      <c r="Q49" s="145"/>
      <c r="R49" s="145"/>
      <c r="S49" s="145"/>
      <c r="T49" s="141"/>
      <c r="U49" s="141"/>
    </row>
    <row r="50" spans="1:21" s="117" customFormat="1" ht="15" x14ac:dyDescent="0.25">
      <c r="A50" s="15" t="s">
        <v>57</v>
      </c>
      <c r="B50" s="123" t="s">
        <v>107</v>
      </c>
      <c r="C50" s="94">
        <v>2139</v>
      </c>
      <c r="D50" s="94">
        <v>1999</v>
      </c>
      <c r="E50" s="94">
        <v>1980</v>
      </c>
      <c r="F50" s="94">
        <v>1996</v>
      </c>
      <c r="G50" s="94">
        <v>1902</v>
      </c>
      <c r="H50" s="94">
        <v>1937</v>
      </c>
      <c r="I50" s="94">
        <v>1876</v>
      </c>
      <c r="J50" s="94">
        <v>1780</v>
      </c>
      <c r="K50" s="94">
        <v>1582</v>
      </c>
      <c r="L50" s="94">
        <v>1674</v>
      </c>
      <c r="M50" s="94">
        <v>1613</v>
      </c>
      <c r="N50" s="94">
        <v>1195</v>
      </c>
      <c r="O50" s="94">
        <v>21673</v>
      </c>
      <c r="P50" s="145"/>
      <c r="Q50" s="145"/>
      <c r="R50" s="145"/>
      <c r="S50" s="145"/>
      <c r="T50" s="141"/>
      <c r="U50" s="141"/>
    </row>
    <row r="51" spans="1:21" s="117" customFormat="1" ht="15" x14ac:dyDescent="0.25">
      <c r="A51" s="15" t="s">
        <v>58</v>
      </c>
      <c r="B51" s="123" t="s">
        <v>15</v>
      </c>
      <c r="C51" s="94">
        <v>2449</v>
      </c>
      <c r="D51" s="94">
        <v>2574</v>
      </c>
      <c r="E51" s="94">
        <v>2426</v>
      </c>
      <c r="F51" s="94">
        <v>2574</v>
      </c>
      <c r="G51" s="94">
        <v>2452</v>
      </c>
      <c r="H51" s="94">
        <v>2504</v>
      </c>
      <c r="I51" s="94">
        <v>2492</v>
      </c>
      <c r="J51" s="94">
        <v>2132</v>
      </c>
      <c r="K51" s="94">
        <v>2121</v>
      </c>
      <c r="L51" s="94">
        <v>2147</v>
      </c>
      <c r="M51" s="94">
        <v>2104</v>
      </c>
      <c r="N51" s="94">
        <v>1426</v>
      </c>
      <c r="O51" s="94">
        <v>27401</v>
      </c>
      <c r="P51" s="145"/>
      <c r="Q51" s="145"/>
      <c r="R51" s="145"/>
      <c r="S51" s="145"/>
      <c r="T51" s="141"/>
      <c r="U51" s="141"/>
    </row>
    <row r="52" spans="1:21" s="117" customFormat="1" ht="15" x14ac:dyDescent="0.25">
      <c r="A52" s="15" t="s">
        <v>59</v>
      </c>
      <c r="B52" s="123" t="s">
        <v>16</v>
      </c>
      <c r="C52" s="94">
        <v>1028</v>
      </c>
      <c r="D52" s="94">
        <v>1009</v>
      </c>
      <c r="E52" s="94">
        <v>1005</v>
      </c>
      <c r="F52" s="94">
        <v>1175</v>
      </c>
      <c r="G52" s="94">
        <v>1005</v>
      </c>
      <c r="H52" s="94">
        <v>1080</v>
      </c>
      <c r="I52" s="94">
        <v>1114</v>
      </c>
      <c r="J52" s="94">
        <v>1195</v>
      </c>
      <c r="K52" s="94">
        <v>1076</v>
      </c>
      <c r="L52" s="94">
        <v>1197</v>
      </c>
      <c r="M52" s="94">
        <v>1166</v>
      </c>
      <c r="N52" s="94">
        <v>736</v>
      </c>
      <c r="O52" s="94">
        <v>12786</v>
      </c>
      <c r="P52" s="145"/>
      <c r="Q52" s="145"/>
      <c r="R52" s="145"/>
      <c r="S52" s="145"/>
      <c r="T52" s="141"/>
      <c r="U52" s="141"/>
    </row>
    <row r="53" spans="1:21" s="117" customFormat="1" ht="15" x14ac:dyDescent="0.25">
      <c r="A53" s="15" t="s">
        <v>60</v>
      </c>
      <c r="B53" s="123" t="s">
        <v>43</v>
      </c>
      <c r="C53" s="94">
        <v>4144</v>
      </c>
      <c r="D53" s="94">
        <v>4117</v>
      </c>
      <c r="E53" s="94">
        <v>3850</v>
      </c>
      <c r="F53" s="94">
        <v>4275</v>
      </c>
      <c r="G53" s="94">
        <v>3811</v>
      </c>
      <c r="H53" s="94">
        <v>3802</v>
      </c>
      <c r="I53" s="94">
        <v>4029</v>
      </c>
      <c r="J53" s="94">
        <v>3622</v>
      </c>
      <c r="K53" s="94">
        <v>3189</v>
      </c>
      <c r="L53" s="94">
        <v>3144</v>
      </c>
      <c r="M53" s="94">
        <v>3084</v>
      </c>
      <c r="N53" s="94">
        <v>2119</v>
      </c>
      <c r="O53" s="94">
        <v>43186</v>
      </c>
      <c r="P53" s="145"/>
      <c r="Q53" s="145"/>
      <c r="R53" s="145"/>
      <c r="S53" s="145"/>
      <c r="T53" s="141"/>
      <c r="U53" s="141"/>
    </row>
    <row r="54" spans="1:21" s="117" customFormat="1" ht="15" x14ac:dyDescent="0.25">
      <c r="A54" s="15" t="s">
        <v>61</v>
      </c>
      <c r="B54" s="123" t="s">
        <v>17</v>
      </c>
      <c r="C54" s="94">
        <v>3763</v>
      </c>
      <c r="D54" s="94">
        <v>3905</v>
      </c>
      <c r="E54" s="94">
        <v>3449</v>
      </c>
      <c r="F54" s="94">
        <v>3924</v>
      </c>
      <c r="G54" s="94">
        <v>3418</v>
      </c>
      <c r="H54" s="94">
        <v>3455</v>
      </c>
      <c r="I54" s="94">
        <v>3367</v>
      </c>
      <c r="J54" s="94">
        <v>3505</v>
      </c>
      <c r="K54" s="94">
        <v>3278</v>
      </c>
      <c r="L54" s="94">
        <v>3354</v>
      </c>
      <c r="M54" s="94">
        <v>3343</v>
      </c>
      <c r="N54" s="94">
        <v>2380</v>
      </c>
      <c r="O54" s="94">
        <v>41141</v>
      </c>
      <c r="P54" s="145"/>
      <c r="Q54" s="145"/>
      <c r="R54" s="145"/>
      <c r="S54" s="145"/>
      <c r="T54" s="141"/>
      <c r="U54" s="141"/>
    </row>
    <row r="55" spans="1:21" s="117" customFormat="1" ht="15" x14ac:dyDescent="0.25">
      <c r="A55" s="15" t="s">
        <v>62</v>
      </c>
      <c r="B55" s="123" t="s">
        <v>36</v>
      </c>
      <c r="C55" s="94">
        <v>2414</v>
      </c>
      <c r="D55" s="94">
        <v>2443</v>
      </c>
      <c r="E55" s="94">
        <v>1676</v>
      </c>
      <c r="F55" s="94">
        <v>2054</v>
      </c>
      <c r="G55" s="94">
        <v>1843</v>
      </c>
      <c r="H55" s="94">
        <v>1983</v>
      </c>
      <c r="I55" s="94">
        <v>2037</v>
      </c>
      <c r="J55" s="94">
        <v>1974</v>
      </c>
      <c r="K55" s="94">
        <v>1809</v>
      </c>
      <c r="L55" s="94">
        <v>2031</v>
      </c>
      <c r="M55" s="94">
        <v>1901</v>
      </c>
      <c r="N55" s="94">
        <v>1439</v>
      </c>
      <c r="O55" s="94">
        <v>23604</v>
      </c>
      <c r="P55" s="145"/>
      <c r="Q55" s="145"/>
      <c r="R55" s="145"/>
      <c r="S55" s="145"/>
      <c r="T55" s="141"/>
      <c r="U55" s="141"/>
    </row>
    <row r="56" spans="1:21" s="117" customFormat="1" ht="15" x14ac:dyDescent="0.25">
      <c r="A56" s="15" t="s">
        <v>63</v>
      </c>
      <c r="B56" s="123" t="s">
        <v>18</v>
      </c>
      <c r="C56" s="94">
        <v>3708</v>
      </c>
      <c r="D56" s="94">
        <v>4183</v>
      </c>
      <c r="E56" s="94">
        <v>3933</v>
      </c>
      <c r="F56" s="94">
        <v>4042</v>
      </c>
      <c r="G56" s="94">
        <v>3693</v>
      </c>
      <c r="H56" s="94">
        <v>3624</v>
      </c>
      <c r="I56" s="94">
        <v>3829</v>
      </c>
      <c r="J56" s="94">
        <v>3536</v>
      </c>
      <c r="K56" s="94">
        <v>3090</v>
      </c>
      <c r="L56" s="94">
        <v>3567</v>
      </c>
      <c r="M56" s="94">
        <v>3315</v>
      </c>
      <c r="N56" s="94">
        <v>2276</v>
      </c>
      <c r="O56" s="94">
        <v>42796</v>
      </c>
      <c r="P56" s="145"/>
      <c r="Q56" s="145"/>
      <c r="R56" s="145"/>
      <c r="S56" s="145"/>
      <c r="T56" s="141"/>
      <c r="U56" s="141"/>
    </row>
    <row r="57" spans="1:21" s="117" customFormat="1" ht="15" x14ac:dyDescent="0.25">
      <c r="A57" s="15" t="s">
        <v>64</v>
      </c>
      <c r="B57" s="123" t="s">
        <v>19</v>
      </c>
      <c r="C57" s="94">
        <v>1673</v>
      </c>
      <c r="D57" s="94">
        <v>1766</v>
      </c>
      <c r="E57" s="94">
        <v>1828</v>
      </c>
      <c r="F57" s="94">
        <v>1864</v>
      </c>
      <c r="G57" s="94">
        <v>1783</v>
      </c>
      <c r="H57" s="94">
        <v>1600</v>
      </c>
      <c r="I57" s="94">
        <v>1857</v>
      </c>
      <c r="J57" s="94">
        <v>1692</v>
      </c>
      <c r="K57" s="94">
        <v>1473</v>
      </c>
      <c r="L57" s="94">
        <v>1493</v>
      </c>
      <c r="M57" s="94">
        <v>1273</v>
      </c>
      <c r="N57" s="94">
        <v>736</v>
      </c>
      <c r="O57" s="94">
        <v>19038</v>
      </c>
      <c r="P57" s="145"/>
      <c r="Q57" s="145"/>
      <c r="R57" s="145"/>
      <c r="S57" s="145"/>
      <c r="T57" s="141"/>
      <c r="U57" s="141"/>
    </row>
    <row r="58" spans="1:21" s="117" customFormat="1" ht="15" x14ac:dyDescent="0.25">
      <c r="A58" s="15" t="s">
        <v>65</v>
      </c>
      <c r="B58" s="123" t="s">
        <v>20</v>
      </c>
      <c r="C58" s="94">
        <v>4316</v>
      </c>
      <c r="D58" s="94">
        <v>4297</v>
      </c>
      <c r="E58" s="94">
        <v>4162</v>
      </c>
      <c r="F58" s="94">
        <v>4274</v>
      </c>
      <c r="G58" s="94">
        <v>3832</v>
      </c>
      <c r="H58" s="94">
        <v>3759</v>
      </c>
      <c r="I58" s="94">
        <v>4100</v>
      </c>
      <c r="J58" s="94">
        <v>3974</v>
      </c>
      <c r="K58" s="94">
        <v>3866</v>
      </c>
      <c r="L58" s="94">
        <v>3385</v>
      </c>
      <c r="M58" s="94">
        <v>3160</v>
      </c>
      <c r="N58" s="94">
        <v>2434</v>
      </c>
      <c r="O58" s="94">
        <v>45559</v>
      </c>
      <c r="P58" s="145"/>
      <c r="Q58" s="145"/>
      <c r="R58" s="145"/>
      <c r="S58" s="145"/>
      <c r="T58" s="141"/>
      <c r="U58" s="141"/>
    </row>
    <row r="59" spans="1:21" s="117" customFormat="1" ht="15" x14ac:dyDescent="0.25">
      <c r="A59" s="15" t="s">
        <v>66</v>
      </c>
      <c r="B59" s="123" t="s">
        <v>21</v>
      </c>
      <c r="C59" s="94">
        <v>1179</v>
      </c>
      <c r="D59" s="94">
        <v>1186</v>
      </c>
      <c r="E59" s="94">
        <v>1201</v>
      </c>
      <c r="F59" s="94">
        <v>1330</v>
      </c>
      <c r="G59" s="94">
        <v>1202</v>
      </c>
      <c r="H59" s="94">
        <v>1325</v>
      </c>
      <c r="I59" s="94">
        <v>1272</v>
      </c>
      <c r="J59" s="94">
        <v>1056</v>
      </c>
      <c r="K59" s="94">
        <v>1061</v>
      </c>
      <c r="L59" s="94">
        <v>1205</v>
      </c>
      <c r="M59" s="94">
        <v>1088</v>
      </c>
      <c r="N59" s="94">
        <v>776</v>
      </c>
      <c r="O59" s="94">
        <v>13881</v>
      </c>
      <c r="P59" s="145"/>
      <c r="Q59" s="145"/>
      <c r="R59" s="145"/>
      <c r="S59" s="145"/>
      <c r="T59" s="141"/>
      <c r="U59" s="141"/>
    </row>
    <row r="60" spans="1:21" s="117" customFormat="1" ht="15" x14ac:dyDescent="0.25">
      <c r="A60" s="15" t="s">
        <v>67</v>
      </c>
      <c r="B60" s="123" t="s">
        <v>22</v>
      </c>
      <c r="C60" s="94">
        <v>2242</v>
      </c>
      <c r="D60" s="94">
        <v>2460</v>
      </c>
      <c r="E60" s="94">
        <v>2187</v>
      </c>
      <c r="F60" s="94">
        <v>2328</v>
      </c>
      <c r="G60" s="94">
        <v>2022</v>
      </c>
      <c r="H60" s="94">
        <v>2153</v>
      </c>
      <c r="I60" s="94">
        <v>2129</v>
      </c>
      <c r="J60" s="94">
        <v>1910</v>
      </c>
      <c r="K60" s="94">
        <v>1701</v>
      </c>
      <c r="L60" s="94">
        <v>1772</v>
      </c>
      <c r="M60" s="94">
        <v>1688</v>
      </c>
      <c r="N60" s="94">
        <v>1083</v>
      </c>
      <c r="O60" s="94">
        <v>23675</v>
      </c>
      <c r="P60" s="145"/>
      <c r="Q60" s="145"/>
      <c r="R60" s="145"/>
      <c r="S60" s="145"/>
      <c r="T60" s="141"/>
      <c r="U60" s="141"/>
    </row>
    <row r="61" spans="1:21" s="117" customFormat="1" ht="15" x14ac:dyDescent="0.25">
      <c r="A61" s="15" t="s">
        <v>68</v>
      </c>
      <c r="B61" s="123" t="s">
        <v>23</v>
      </c>
      <c r="C61" s="94">
        <v>2947</v>
      </c>
      <c r="D61" s="94">
        <v>2930</v>
      </c>
      <c r="E61" s="94">
        <v>2340</v>
      </c>
      <c r="F61" s="94">
        <v>2504</v>
      </c>
      <c r="G61" s="94">
        <v>2554</v>
      </c>
      <c r="H61" s="94">
        <v>2517</v>
      </c>
      <c r="I61" s="94">
        <v>2772</v>
      </c>
      <c r="J61" s="94">
        <v>2707</v>
      </c>
      <c r="K61" s="94">
        <v>2326</v>
      </c>
      <c r="L61" s="94">
        <v>2499</v>
      </c>
      <c r="M61" s="94">
        <v>2493</v>
      </c>
      <c r="N61" s="94">
        <v>1760</v>
      </c>
      <c r="O61" s="94">
        <v>30349</v>
      </c>
      <c r="P61" s="145"/>
      <c r="Q61" s="145"/>
      <c r="R61" s="145"/>
      <c r="S61" s="145"/>
      <c r="T61" s="141"/>
      <c r="U61" s="141"/>
    </row>
    <row r="62" spans="1:21" s="117" customFormat="1" ht="15" x14ac:dyDescent="0.25">
      <c r="A62" s="15" t="s">
        <v>69</v>
      </c>
      <c r="B62" s="123" t="s">
        <v>37</v>
      </c>
      <c r="C62" s="94">
        <v>2747</v>
      </c>
      <c r="D62" s="94">
        <v>2827</v>
      </c>
      <c r="E62" s="94">
        <v>2048</v>
      </c>
      <c r="F62" s="94">
        <v>2417</v>
      </c>
      <c r="G62" s="94">
        <v>2370</v>
      </c>
      <c r="H62" s="94">
        <v>2358</v>
      </c>
      <c r="I62" s="94">
        <v>2450</v>
      </c>
      <c r="J62" s="94">
        <v>2635</v>
      </c>
      <c r="K62" s="94">
        <v>2424</v>
      </c>
      <c r="L62" s="94">
        <v>2615</v>
      </c>
      <c r="M62" s="94">
        <v>2778</v>
      </c>
      <c r="N62" s="94">
        <v>1839</v>
      </c>
      <c r="O62" s="94">
        <v>29508</v>
      </c>
      <c r="P62" s="145"/>
      <c r="Q62" s="145"/>
      <c r="R62" s="145"/>
      <c r="S62" s="145"/>
      <c r="T62" s="141"/>
      <c r="U62" s="141"/>
    </row>
    <row r="63" spans="1:21" s="117" customFormat="1" ht="15" x14ac:dyDescent="0.25">
      <c r="A63" s="15" t="s">
        <v>70</v>
      </c>
      <c r="B63" s="123" t="s">
        <v>38</v>
      </c>
      <c r="C63" s="94">
        <v>3441</v>
      </c>
      <c r="D63" s="94">
        <v>3686</v>
      </c>
      <c r="E63" s="94">
        <v>3540</v>
      </c>
      <c r="F63" s="94">
        <v>3385</v>
      </c>
      <c r="G63" s="94">
        <v>3112</v>
      </c>
      <c r="H63" s="94">
        <v>3292</v>
      </c>
      <c r="I63" s="94">
        <v>3365</v>
      </c>
      <c r="J63" s="94">
        <v>2997</v>
      </c>
      <c r="K63" s="94">
        <v>2951</v>
      </c>
      <c r="L63" s="94">
        <v>2716</v>
      </c>
      <c r="M63" s="94">
        <v>2851</v>
      </c>
      <c r="N63" s="94">
        <v>1679</v>
      </c>
      <c r="O63" s="94">
        <v>37015</v>
      </c>
      <c r="P63" s="145"/>
      <c r="Q63" s="145"/>
      <c r="R63" s="145"/>
      <c r="S63" s="145"/>
      <c r="T63" s="141"/>
      <c r="U63" s="141"/>
    </row>
    <row r="64" spans="1:21" s="117" customFormat="1" ht="15" x14ac:dyDescent="0.25">
      <c r="A64" s="15" t="s">
        <v>71</v>
      </c>
      <c r="B64" s="123" t="s">
        <v>24</v>
      </c>
      <c r="C64" s="94">
        <v>1993</v>
      </c>
      <c r="D64" s="94">
        <v>2115</v>
      </c>
      <c r="E64" s="94">
        <v>1803</v>
      </c>
      <c r="F64" s="94">
        <v>2069</v>
      </c>
      <c r="G64" s="94">
        <v>2198</v>
      </c>
      <c r="H64" s="94">
        <v>2172</v>
      </c>
      <c r="I64" s="94">
        <v>2132</v>
      </c>
      <c r="J64" s="94">
        <v>2209</v>
      </c>
      <c r="K64" s="94">
        <v>2009</v>
      </c>
      <c r="L64" s="94">
        <v>2303</v>
      </c>
      <c r="M64" s="94">
        <v>2108</v>
      </c>
      <c r="N64" s="94">
        <v>1601</v>
      </c>
      <c r="O64" s="94">
        <v>24712</v>
      </c>
      <c r="P64" s="145"/>
      <c r="Q64" s="145"/>
      <c r="R64" s="145"/>
      <c r="S64" s="145"/>
      <c r="T64" s="141"/>
      <c r="U64" s="141"/>
    </row>
    <row r="65" spans="1:21" s="117" customFormat="1" ht="15" x14ac:dyDescent="0.25">
      <c r="A65" s="15" t="s">
        <v>72</v>
      </c>
      <c r="B65" s="123" t="s">
        <v>35</v>
      </c>
      <c r="C65" s="94">
        <v>4022</v>
      </c>
      <c r="D65" s="94">
        <v>4313</v>
      </c>
      <c r="E65" s="94">
        <v>3873</v>
      </c>
      <c r="F65" s="94">
        <v>4354</v>
      </c>
      <c r="G65" s="94">
        <v>4083</v>
      </c>
      <c r="H65" s="94">
        <v>4052</v>
      </c>
      <c r="I65" s="94">
        <v>3899</v>
      </c>
      <c r="J65" s="94">
        <v>3623</v>
      </c>
      <c r="K65" s="94">
        <v>3265</v>
      </c>
      <c r="L65" s="94">
        <v>3600</v>
      </c>
      <c r="M65" s="94">
        <v>3465</v>
      </c>
      <c r="N65" s="94">
        <v>2202</v>
      </c>
      <c r="O65" s="94">
        <v>44751</v>
      </c>
      <c r="P65" s="145"/>
      <c r="Q65" s="145"/>
      <c r="R65" s="145"/>
      <c r="S65" s="145"/>
      <c r="T65" s="141"/>
      <c r="U65" s="141"/>
    </row>
    <row r="66" spans="1:21" s="117" customFormat="1" ht="15" x14ac:dyDescent="0.25">
      <c r="A66" s="15" t="s">
        <v>73</v>
      </c>
      <c r="B66" s="123" t="s">
        <v>25</v>
      </c>
      <c r="C66" s="94">
        <v>3045</v>
      </c>
      <c r="D66" s="94">
        <v>3116</v>
      </c>
      <c r="E66" s="94">
        <v>2872</v>
      </c>
      <c r="F66" s="94">
        <v>3030</v>
      </c>
      <c r="G66" s="94">
        <v>2554</v>
      </c>
      <c r="H66" s="94">
        <v>2707</v>
      </c>
      <c r="I66" s="94">
        <v>2810</v>
      </c>
      <c r="J66" s="94">
        <v>2750</v>
      </c>
      <c r="K66" s="94">
        <v>2416</v>
      </c>
      <c r="L66" s="94">
        <v>2482</v>
      </c>
      <c r="M66" s="94">
        <v>2327</v>
      </c>
      <c r="N66" s="94">
        <v>1452</v>
      </c>
      <c r="O66" s="94">
        <v>31561</v>
      </c>
      <c r="P66" s="145"/>
      <c r="Q66" s="145"/>
      <c r="R66" s="145"/>
      <c r="S66" s="145"/>
      <c r="T66" s="141"/>
      <c r="U66" s="141"/>
    </row>
    <row r="67" spans="1:21" s="117" customFormat="1" ht="15" x14ac:dyDescent="0.25">
      <c r="A67" s="15" t="s">
        <v>82</v>
      </c>
      <c r="B67" s="123" t="s">
        <v>26</v>
      </c>
      <c r="C67" s="94">
        <v>3347</v>
      </c>
      <c r="D67" s="94">
        <v>3429</v>
      </c>
      <c r="E67" s="94">
        <v>3348</v>
      </c>
      <c r="F67" s="94">
        <v>3770</v>
      </c>
      <c r="G67" s="94">
        <v>3125</v>
      </c>
      <c r="H67" s="94">
        <v>3201</v>
      </c>
      <c r="I67" s="94">
        <v>3335</v>
      </c>
      <c r="J67" s="94">
        <v>3210</v>
      </c>
      <c r="K67" s="94">
        <v>2838</v>
      </c>
      <c r="L67" s="94">
        <v>3121</v>
      </c>
      <c r="M67" s="94">
        <v>2751</v>
      </c>
      <c r="N67" s="94">
        <v>1897</v>
      </c>
      <c r="O67" s="94">
        <v>37372</v>
      </c>
      <c r="P67" s="145"/>
      <c r="Q67" s="145"/>
      <c r="R67" s="145"/>
      <c r="S67" s="145"/>
      <c r="T67" s="141"/>
      <c r="U67" s="141"/>
    </row>
    <row r="68" spans="1:21" s="117" customFormat="1" ht="15" x14ac:dyDescent="0.25">
      <c r="A68" s="15" t="s">
        <v>74</v>
      </c>
      <c r="B68" s="123" t="s">
        <v>42</v>
      </c>
      <c r="C68" s="94">
        <v>4287</v>
      </c>
      <c r="D68" s="94">
        <v>4316</v>
      </c>
      <c r="E68" s="94">
        <v>4317</v>
      </c>
      <c r="F68" s="94">
        <v>4744</v>
      </c>
      <c r="G68" s="94">
        <v>3939</v>
      </c>
      <c r="H68" s="94">
        <v>4011</v>
      </c>
      <c r="I68" s="94">
        <v>4470</v>
      </c>
      <c r="J68" s="94">
        <v>4126</v>
      </c>
      <c r="K68" s="94">
        <v>3711</v>
      </c>
      <c r="L68" s="94">
        <v>4146</v>
      </c>
      <c r="M68" s="94">
        <v>3790</v>
      </c>
      <c r="N68" s="94">
        <v>2295</v>
      </c>
      <c r="O68" s="94">
        <v>48152</v>
      </c>
      <c r="P68" s="145"/>
      <c r="Q68" s="145"/>
      <c r="R68" s="145"/>
      <c r="S68" s="145"/>
      <c r="T68" s="141"/>
      <c r="U68" s="141"/>
    </row>
    <row r="69" spans="1:21" s="117" customFormat="1" ht="15" x14ac:dyDescent="0.25">
      <c r="A69" s="15" t="s">
        <v>75</v>
      </c>
      <c r="B69" s="123" t="s">
        <v>27</v>
      </c>
      <c r="C69" s="94">
        <v>2745</v>
      </c>
      <c r="D69" s="94">
        <v>3063</v>
      </c>
      <c r="E69" s="94">
        <v>2773</v>
      </c>
      <c r="F69" s="94">
        <v>2904</v>
      </c>
      <c r="G69" s="94">
        <v>2588</v>
      </c>
      <c r="H69" s="94">
        <v>2585</v>
      </c>
      <c r="I69" s="94">
        <v>2768</v>
      </c>
      <c r="J69" s="94">
        <v>2593</v>
      </c>
      <c r="K69" s="94">
        <v>2662</v>
      </c>
      <c r="L69" s="94">
        <v>2529</v>
      </c>
      <c r="M69" s="94">
        <v>2488</v>
      </c>
      <c r="N69" s="94">
        <v>1473</v>
      </c>
      <c r="O69" s="94">
        <v>31171</v>
      </c>
      <c r="P69" s="145"/>
      <c r="Q69" s="145"/>
      <c r="R69" s="145"/>
      <c r="S69" s="145"/>
      <c r="T69" s="141"/>
      <c r="U69" s="141"/>
    </row>
    <row r="70" spans="1:21" s="117" customFormat="1" ht="15" x14ac:dyDescent="0.25">
      <c r="A70" s="15" t="s">
        <v>76</v>
      </c>
      <c r="B70" s="123" t="s">
        <v>28</v>
      </c>
      <c r="C70" s="94">
        <v>2982</v>
      </c>
      <c r="D70" s="94">
        <v>3171</v>
      </c>
      <c r="E70" s="94">
        <v>2697</v>
      </c>
      <c r="F70" s="94">
        <v>3107</v>
      </c>
      <c r="G70" s="94">
        <v>3156</v>
      </c>
      <c r="H70" s="94">
        <v>3374</v>
      </c>
      <c r="I70" s="94">
        <v>3380</v>
      </c>
      <c r="J70" s="94">
        <v>3322</v>
      </c>
      <c r="K70" s="94">
        <v>3350</v>
      </c>
      <c r="L70" s="94">
        <v>3488</v>
      </c>
      <c r="M70" s="94">
        <v>3407</v>
      </c>
      <c r="N70" s="94">
        <v>2425</v>
      </c>
      <c r="O70" s="94">
        <v>37859</v>
      </c>
      <c r="P70" s="145"/>
      <c r="Q70" s="145"/>
      <c r="R70" s="145"/>
      <c r="S70" s="145"/>
      <c r="T70" s="141"/>
      <c r="U70" s="141"/>
    </row>
    <row r="71" spans="1:21" s="117" customFormat="1" ht="15" x14ac:dyDescent="0.25">
      <c r="A71" s="15" t="s">
        <v>77</v>
      </c>
      <c r="B71" s="123" t="s">
        <v>29</v>
      </c>
      <c r="C71" s="94">
        <v>2284</v>
      </c>
      <c r="D71" s="94">
        <v>2313</v>
      </c>
      <c r="E71" s="94">
        <v>2222</v>
      </c>
      <c r="F71" s="94">
        <v>2313</v>
      </c>
      <c r="G71" s="94">
        <v>2063</v>
      </c>
      <c r="H71" s="94">
        <v>2223</v>
      </c>
      <c r="I71" s="94">
        <v>2171</v>
      </c>
      <c r="J71" s="94">
        <v>1949</v>
      </c>
      <c r="K71" s="94">
        <v>1790</v>
      </c>
      <c r="L71" s="94">
        <v>1744</v>
      </c>
      <c r="M71" s="94">
        <v>1676</v>
      </c>
      <c r="N71" s="94">
        <v>1288</v>
      </c>
      <c r="O71" s="94">
        <v>24036</v>
      </c>
      <c r="P71" s="145"/>
      <c r="Q71" s="145"/>
      <c r="R71" s="145"/>
      <c r="S71" s="145"/>
      <c r="T71" s="141"/>
      <c r="U71" s="141"/>
    </row>
    <row r="72" spans="1:21" s="117" customFormat="1" ht="15" x14ac:dyDescent="0.25">
      <c r="A72" s="15" t="s">
        <v>78</v>
      </c>
      <c r="B72" s="123" t="s">
        <v>30</v>
      </c>
      <c r="C72" s="94">
        <v>2303</v>
      </c>
      <c r="D72" s="94">
        <v>2385</v>
      </c>
      <c r="E72" s="94">
        <v>2016</v>
      </c>
      <c r="F72" s="94">
        <v>2566</v>
      </c>
      <c r="G72" s="94">
        <v>2578</v>
      </c>
      <c r="H72" s="94">
        <v>2406</v>
      </c>
      <c r="I72" s="94">
        <v>2561</v>
      </c>
      <c r="J72" s="94">
        <v>2946</v>
      </c>
      <c r="K72" s="94">
        <v>2813</v>
      </c>
      <c r="L72" s="94">
        <v>3007</v>
      </c>
      <c r="M72" s="94">
        <v>3102</v>
      </c>
      <c r="N72" s="94">
        <v>2288</v>
      </c>
      <c r="O72" s="94">
        <v>30971</v>
      </c>
      <c r="P72" s="145"/>
      <c r="Q72" s="145"/>
      <c r="R72" s="145"/>
      <c r="S72" s="145"/>
      <c r="T72" s="141"/>
      <c r="U72" s="141"/>
    </row>
    <row r="73" spans="1:21" s="117" customFormat="1" ht="15" x14ac:dyDescent="0.25">
      <c r="A73" s="15" t="s">
        <v>79</v>
      </c>
      <c r="B73" s="123" t="s">
        <v>31</v>
      </c>
      <c r="C73" s="94">
        <v>1016</v>
      </c>
      <c r="D73" s="94">
        <v>1052</v>
      </c>
      <c r="E73" s="94">
        <v>884</v>
      </c>
      <c r="F73" s="94">
        <v>1055</v>
      </c>
      <c r="G73" s="94">
        <v>940</v>
      </c>
      <c r="H73" s="94">
        <v>969</v>
      </c>
      <c r="I73" s="94">
        <v>1033</v>
      </c>
      <c r="J73" s="94">
        <v>928</v>
      </c>
      <c r="K73" s="94">
        <v>866</v>
      </c>
      <c r="L73" s="94">
        <v>854</v>
      </c>
      <c r="M73" s="94">
        <v>843</v>
      </c>
      <c r="N73" s="94">
        <v>580</v>
      </c>
      <c r="O73" s="94">
        <v>11020</v>
      </c>
      <c r="P73" s="145"/>
      <c r="Q73" s="145"/>
      <c r="R73" s="145"/>
      <c r="S73" s="145"/>
      <c r="T73" s="141"/>
      <c r="U73" s="141"/>
    </row>
    <row r="74" spans="1:21" s="117" customFormat="1" ht="15" x14ac:dyDescent="0.25">
      <c r="A74" s="16" t="s">
        <v>80</v>
      </c>
      <c r="B74" s="123" t="s">
        <v>32</v>
      </c>
      <c r="C74" s="94">
        <v>1353</v>
      </c>
      <c r="D74" s="94">
        <v>1444</v>
      </c>
      <c r="E74" s="94">
        <v>1127</v>
      </c>
      <c r="F74" s="94">
        <v>1149</v>
      </c>
      <c r="G74" s="94">
        <v>1177</v>
      </c>
      <c r="H74" s="94">
        <v>1036</v>
      </c>
      <c r="I74" s="94">
        <v>1071</v>
      </c>
      <c r="J74" s="94">
        <v>1406</v>
      </c>
      <c r="K74" s="94">
        <v>1175</v>
      </c>
      <c r="L74" s="94">
        <v>1420</v>
      </c>
      <c r="M74" s="94">
        <v>1305</v>
      </c>
      <c r="N74" s="94">
        <v>898</v>
      </c>
      <c r="O74" s="94">
        <v>14561</v>
      </c>
      <c r="P74" s="145"/>
      <c r="Q74" s="145"/>
      <c r="R74" s="145"/>
      <c r="S74" s="145"/>
      <c r="T74" s="141"/>
      <c r="U74" s="141"/>
    </row>
    <row r="75" spans="1:21" s="117" customFormat="1" ht="15.75" thickBot="1" x14ac:dyDescent="0.3">
      <c r="A75" s="108" t="s">
        <v>93</v>
      </c>
      <c r="B75" s="123" t="s">
        <v>92</v>
      </c>
      <c r="C75" s="94">
        <v>2316</v>
      </c>
      <c r="D75" s="94">
        <v>2115</v>
      </c>
      <c r="E75" s="94">
        <v>1541</v>
      </c>
      <c r="F75" s="94">
        <v>1869</v>
      </c>
      <c r="G75" s="94">
        <v>1919</v>
      </c>
      <c r="H75" s="94">
        <v>1904</v>
      </c>
      <c r="I75" s="94">
        <v>2034</v>
      </c>
      <c r="J75" s="94">
        <v>1959</v>
      </c>
      <c r="K75" s="94">
        <v>1828</v>
      </c>
      <c r="L75" s="94">
        <v>2058</v>
      </c>
      <c r="M75" s="94">
        <v>2103</v>
      </c>
      <c r="N75" s="94">
        <v>1545</v>
      </c>
      <c r="O75" s="94">
        <v>23191</v>
      </c>
      <c r="P75" s="145"/>
      <c r="Q75" s="145"/>
      <c r="R75" s="145"/>
      <c r="S75" s="145"/>
      <c r="T75" s="141"/>
      <c r="U75" s="141"/>
    </row>
    <row r="76" spans="1:21" s="117" customFormat="1" ht="15.75" thickBot="1" x14ac:dyDescent="0.3">
      <c r="A76" s="17"/>
      <c r="B76" s="112" t="s">
        <v>125</v>
      </c>
      <c r="C76" s="114">
        <v>82537</v>
      </c>
      <c r="D76" s="114">
        <v>85617</v>
      </c>
      <c r="E76" s="114">
        <v>76447</v>
      </c>
      <c r="F76" s="114">
        <v>83507</v>
      </c>
      <c r="G76" s="114">
        <v>77366</v>
      </c>
      <c r="H76" s="114">
        <v>78362</v>
      </c>
      <c r="I76" s="114">
        <v>81085</v>
      </c>
      <c r="J76" s="114">
        <v>78307</v>
      </c>
      <c r="K76" s="114">
        <v>72305</v>
      </c>
      <c r="L76" s="114">
        <v>76441</v>
      </c>
      <c r="M76" s="114">
        <v>73638</v>
      </c>
      <c r="N76" s="114">
        <v>49857</v>
      </c>
      <c r="O76" s="114">
        <v>915469</v>
      </c>
      <c r="P76" s="145"/>
      <c r="Q76" s="145"/>
      <c r="R76" s="145"/>
      <c r="S76" s="145"/>
      <c r="T76" s="141"/>
      <c r="U76" s="141"/>
    </row>
    <row r="77" spans="1:21" s="117" customFormat="1" ht="15" x14ac:dyDescent="0.25">
      <c r="A77" s="135"/>
      <c r="B77" s="136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82"/>
      <c r="O77" s="82"/>
      <c r="P77" s="145"/>
      <c r="Q77" s="145"/>
      <c r="R77" s="145"/>
      <c r="S77" s="145"/>
      <c r="T77" s="141"/>
      <c r="U77" s="141"/>
    </row>
    <row r="78" spans="1:21" s="117" customFormat="1" ht="15" x14ac:dyDescent="0.25">
      <c r="A78" s="135"/>
      <c r="B78" s="136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82"/>
      <c r="O78" s="82"/>
      <c r="P78" s="145"/>
      <c r="Q78" s="145"/>
      <c r="R78" s="145"/>
      <c r="S78" s="145"/>
      <c r="T78" s="141"/>
      <c r="U78" s="141"/>
    </row>
    <row r="79" spans="1:21" s="117" customFormat="1" ht="15" x14ac:dyDescent="0.25">
      <c r="C79" s="118"/>
      <c r="D79" s="118"/>
      <c r="E79" s="118"/>
      <c r="F79" s="118"/>
      <c r="G79" s="118"/>
      <c r="H79" s="119"/>
      <c r="I79" s="119"/>
      <c r="J79" s="119"/>
      <c r="K79" s="119"/>
      <c r="L79" s="119"/>
      <c r="M79" s="119"/>
      <c r="N79" s="119"/>
      <c r="O79" s="119"/>
      <c r="P79" s="145"/>
      <c r="Q79" s="145"/>
      <c r="R79" s="145"/>
      <c r="S79" s="145"/>
    </row>
    <row r="80" spans="1:21" s="117" customFormat="1" ht="15.75" thickBot="1" x14ac:dyDescent="0.3">
      <c r="A80" s="116" t="s">
        <v>124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80"/>
    </row>
    <row r="81" spans="1:45" s="117" customFormat="1" ht="15.75" thickBot="1" x14ac:dyDescent="0.3">
      <c r="A81" s="18" t="s">
        <v>81</v>
      </c>
      <c r="B81" s="85" t="s">
        <v>110</v>
      </c>
      <c r="C81" s="122" t="s">
        <v>47</v>
      </c>
      <c r="D81" s="122" t="s">
        <v>1</v>
      </c>
      <c r="E81" s="122" t="s">
        <v>48</v>
      </c>
      <c r="F81" s="122" t="s">
        <v>49</v>
      </c>
      <c r="G81" s="122" t="s">
        <v>2</v>
      </c>
      <c r="H81" s="122" t="s">
        <v>111</v>
      </c>
      <c r="I81" s="122" t="s">
        <v>3</v>
      </c>
      <c r="J81" s="122" t="s">
        <v>4</v>
      </c>
      <c r="K81" s="122" t="s">
        <v>5</v>
      </c>
      <c r="L81" s="122" t="s">
        <v>6</v>
      </c>
      <c r="M81" s="122" t="s">
        <v>7</v>
      </c>
      <c r="N81" s="122" t="s">
        <v>88</v>
      </c>
      <c r="O81" s="122" t="s">
        <v>8</v>
      </c>
      <c r="V81" s="122" t="s">
        <v>47</v>
      </c>
      <c r="W81" s="122" t="s">
        <v>1</v>
      </c>
      <c r="X81" s="122" t="s">
        <v>49</v>
      </c>
      <c r="Y81" s="122" t="s">
        <v>2</v>
      </c>
      <c r="Z81" s="122" t="s">
        <v>111</v>
      </c>
      <c r="AA81" s="122" t="s">
        <v>3</v>
      </c>
      <c r="AB81" s="122" t="s">
        <v>4</v>
      </c>
      <c r="AC81" s="122" t="s">
        <v>5</v>
      </c>
      <c r="AD81" s="122" t="s">
        <v>6</v>
      </c>
      <c r="AE81" s="122" t="s">
        <v>7</v>
      </c>
      <c r="AF81" s="122" t="s">
        <v>88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1:45" s="117" customFormat="1" ht="15" x14ac:dyDescent="0.25">
      <c r="A82" s="14" t="s">
        <v>50</v>
      </c>
      <c r="B82" s="123" t="s">
        <v>34</v>
      </c>
      <c r="C82" s="94">
        <v>2543</v>
      </c>
      <c r="D82" s="94">
        <v>2805</v>
      </c>
      <c r="E82" s="94">
        <v>2699</v>
      </c>
      <c r="F82" s="94">
        <v>2417</v>
      </c>
      <c r="G82" s="94">
        <v>2518</v>
      </c>
      <c r="H82" s="94">
        <v>2334</v>
      </c>
      <c r="I82" s="94">
        <v>2444</v>
      </c>
      <c r="J82" s="94">
        <v>2234</v>
      </c>
      <c r="K82" s="94">
        <v>1839</v>
      </c>
      <c r="L82" s="94">
        <v>1905</v>
      </c>
      <c r="M82" s="94">
        <v>1674</v>
      </c>
      <c r="N82" s="94">
        <v>1913</v>
      </c>
      <c r="O82" s="94">
        <v>27325</v>
      </c>
      <c r="V82" s="147">
        <f t="shared" ref="V82:V114" si="15">C82/$O82</f>
        <v>9.3064958828911248E-2</v>
      </c>
      <c r="W82" s="147">
        <f t="shared" ref="W82:W114" si="16">D82/$O82</f>
        <v>0.10265324794144556</v>
      </c>
      <c r="X82" s="147">
        <f t="shared" ref="X82:X114" si="17">F82/$O82</f>
        <v>8.8453796889295513E-2</v>
      </c>
      <c r="Y82" s="147">
        <f t="shared" ref="Y82:Y114" si="18">G82/$O82</f>
        <v>9.2150045745654163E-2</v>
      </c>
      <c r="Z82" s="147">
        <f t="shared" ref="Z82:Z114" si="19">H82/$O82</f>
        <v>8.5416285452881976E-2</v>
      </c>
      <c r="AA82" s="147">
        <f t="shared" ref="AA82:AA114" si="20">I82/$O82</f>
        <v>8.9441903019213176E-2</v>
      </c>
      <c r="AB82" s="147">
        <f t="shared" ref="AB82:AB114" si="21">J82/$O82</f>
        <v>8.1756633119853608E-2</v>
      </c>
      <c r="AC82" s="147">
        <f t="shared" ref="AC82:AC114" si="22">K82/$O82</f>
        <v>6.7301006404391586E-2</v>
      </c>
      <c r="AD82" s="147">
        <f t="shared" ref="AD82:AD114" si="23">L82/$O82</f>
        <v>6.9716376944190306E-2</v>
      </c>
      <c r="AE82" s="147">
        <f t="shared" ref="AE82:AE114" si="24">M82/$O82</f>
        <v>6.1262580054894787E-2</v>
      </c>
      <c r="AF82" s="147">
        <f t="shared" ref="AF82:AF114" si="25">N82/$O82</f>
        <v>7.0009149130832574E-2</v>
      </c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</row>
    <row r="83" spans="1:45" s="117" customFormat="1" ht="15" x14ac:dyDescent="0.25">
      <c r="A83" s="15" t="s">
        <v>51</v>
      </c>
      <c r="B83" s="123" t="s">
        <v>44</v>
      </c>
      <c r="C83" s="94">
        <v>2374</v>
      </c>
      <c r="D83" s="94">
        <v>2632</v>
      </c>
      <c r="E83" s="94">
        <v>2269</v>
      </c>
      <c r="F83" s="94">
        <v>2279</v>
      </c>
      <c r="G83" s="94">
        <v>2170</v>
      </c>
      <c r="H83" s="94">
        <v>2017</v>
      </c>
      <c r="I83" s="94">
        <v>2205</v>
      </c>
      <c r="J83" s="94">
        <v>1808</v>
      </c>
      <c r="K83" s="94">
        <v>1406</v>
      </c>
      <c r="L83" s="94">
        <v>1626</v>
      </c>
      <c r="M83" s="94">
        <v>1563</v>
      </c>
      <c r="N83" s="94">
        <v>1555</v>
      </c>
      <c r="O83" s="94">
        <v>23904</v>
      </c>
      <c r="V83" s="147">
        <f t="shared" si="15"/>
        <v>9.9313922356091031E-2</v>
      </c>
      <c r="W83" s="147">
        <f t="shared" si="16"/>
        <v>0.11010709504685408</v>
      </c>
      <c r="X83" s="147">
        <f t="shared" si="17"/>
        <v>9.53396921017403E-2</v>
      </c>
      <c r="Y83" s="147">
        <f t="shared" si="18"/>
        <v>9.0779785809906297E-2</v>
      </c>
      <c r="Z83" s="147">
        <f t="shared" si="19"/>
        <v>8.4379183400267732E-2</v>
      </c>
      <c r="AA83" s="147">
        <f t="shared" si="20"/>
        <v>9.2243975903614453E-2</v>
      </c>
      <c r="AB83" s="147">
        <f t="shared" si="21"/>
        <v>7.5635876840696115E-2</v>
      </c>
      <c r="AC83" s="147">
        <f t="shared" si="22"/>
        <v>5.88186077643909E-2</v>
      </c>
      <c r="AD83" s="147">
        <f t="shared" si="23"/>
        <v>6.8022088353413654E-2</v>
      </c>
      <c r="AE83" s="147">
        <f t="shared" si="24"/>
        <v>6.538654618473895E-2</v>
      </c>
      <c r="AF83" s="147">
        <f t="shared" si="25"/>
        <v>6.505187416331995E-2</v>
      </c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</row>
    <row r="84" spans="1:45" s="117" customFormat="1" ht="15" x14ac:dyDescent="0.25">
      <c r="A84" s="15" t="s">
        <v>52</v>
      </c>
      <c r="B84" s="123" t="s">
        <v>9</v>
      </c>
      <c r="C84" s="94">
        <v>1500</v>
      </c>
      <c r="D84" s="94">
        <v>1592</v>
      </c>
      <c r="E84" s="94">
        <v>1609</v>
      </c>
      <c r="F84" s="94">
        <v>1515</v>
      </c>
      <c r="G84" s="94">
        <v>1407</v>
      </c>
      <c r="H84" s="94">
        <v>1427</v>
      </c>
      <c r="I84" s="94">
        <v>1527</v>
      </c>
      <c r="J84" s="94">
        <v>1295</v>
      </c>
      <c r="K84" s="94">
        <v>1037</v>
      </c>
      <c r="L84" s="94">
        <v>1217</v>
      </c>
      <c r="M84" s="94">
        <v>960</v>
      </c>
      <c r="N84" s="94">
        <v>1046</v>
      </c>
      <c r="O84" s="94">
        <v>16132</v>
      </c>
      <c r="V84" s="147">
        <f t="shared" si="15"/>
        <v>9.2982891148028768E-2</v>
      </c>
      <c r="W84" s="147">
        <f t="shared" si="16"/>
        <v>9.8685841805107866E-2</v>
      </c>
      <c r="X84" s="147">
        <f t="shared" si="17"/>
        <v>9.3912720059509056E-2</v>
      </c>
      <c r="Y84" s="147">
        <f t="shared" si="18"/>
        <v>8.7217951896850984E-2</v>
      </c>
      <c r="Z84" s="147">
        <f t="shared" si="19"/>
        <v>8.8457723778824701E-2</v>
      </c>
      <c r="AA84" s="147">
        <f t="shared" si="20"/>
        <v>9.4656583188693286E-2</v>
      </c>
      <c r="AB84" s="147">
        <f t="shared" si="21"/>
        <v>8.027522935779817E-2</v>
      </c>
      <c r="AC84" s="147">
        <f t="shared" si="22"/>
        <v>6.4282172080337222E-2</v>
      </c>
      <c r="AD84" s="147">
        <f t="shared" si="23"/>
        <v>7.5440119018100674E-2</v>
      </c>
      <c r="AE84" s="147">
        <f t="shared" si="24"/>
        <v>5.9509050334738411E-2</v>
      </c>
      <c r="AF84" s="147">
        <f t="shared" si="25"/>
        <v>6.4840069427225394E-2</v>
      </c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</row>
    <row r="85" spans="1:45" s="117" customFormat="1" ht="15" x14ac:dyDescent="0.25">
      <c r="A85" s="15" t="s">
        <v>53</v>
      </c>
      <c r="B85" s="123" t="s">
        <v>10</v>
      </c>
      <c r="C85" s="94">
        <v>3124</v>
      </c>
      <c r="D85" s="94">
        <v>3047</v>
      </c>
      <c r="E85" s="94">
        <v>3210</v>
      </c>
      <c r="F85" s="94">
        <v>3151</v>
      </c>
      <c r="G85" s="94">
        <v>3028</v>
      </c>
      <c r="H85" s="94">
        <v>3176</v>
      </c>
      <c r="I85" s="94">
        <v>3393</v>
      </c>
      <c r="J85" s="94">
        <v>3050</v>
      </c>
      <c r="K85" s="94">
        <v>2694</v>
      </c>
      <c r="L85" s="94">
        <v>2978</v>
      </c>
      <c r="M85" s="94">
        <v>2763</v>
      </c>
      <c r="N85" s="94">
        <v>3331</v>
      </c>
      <c r="O85" s="94">
        <v>36945</v>
      </c>
      <c r="V85" s="147">
        <f t="shared" si="15"/>
        <v>8.4558126945459472E-2</v>
      </c>
      <c r="W85" s="147">
        <f t="shared" si="16"/>
        <v>8.247394776018406E-2</v>
      </c>
      <c r="X85" s="147">
        <f t="shared" si="17"/>
        <v>8.528894302341318E-2</v>
      </c>
      <c r="Y85" s="147">
        <f t="shared" si="18"/>
        <v>8.195966977940182E-2</v>
      </c>
      <c r="Z85" s="147">
        <f t="shared" si="19"/>
        <v>8.5965624577074032E-2</v>
      </c>
      <c r="AA85" s="147">
        <f t="shared" si="20"/>
        <v>9.1839220462850188E-2</v>
      </c>
      <c r="AB85" s="147">
        <f t="shared" si="21"/>
        <v>8.2555149546623366E-2</v>
      </c>
      <c r="AC85" s="147">
        <f t="shared" si="22"/>
        <v>7.29192042224929E-2</v>
      </c>
      <c r="AD85" s="147">
        <f t="shared" si="23"/>
        <v>8.0606306672080116E-2</v>
      </c>
      <c r="AE85" s="147">
        <f t="shared" si="24"/>
        <v>7.4786845310596831E-2</v>
      </c>
      <c r="AF85" s="147">
        <f t="shared" si="25"/>
        <v>9.0161050209771276E-2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</row>
    <row r="86" spans="1:45" s="117" customFormat="1" ht="15" x14ac:dyDescent="0.25">
      <c r="A86" s="15" t="s">
        <v>54</v>
      </c>
      <c r="B86" s="123" t="s">
        <v>11</v>
      </c>
      <c r="C86" s="94">
        <v>1337</v>
      </c>
      <c r="D86" s="94">
        <v>1552</v>
      </c>
      <c r="E86" s="94">
        <v>1591</v>
      </c>
      <c r="F86" s="94">
        <v>1475</v>
      </c>
      <c r="G86" s="94">
        <v>1366</v>
      </c>
      <c r="H86" s="94">
        <v>1445</v>
      </c>
      <c r="I86" s="94">
        <v>1574</v>
      </c>
      <c r="J86" s="94">
        <v>1594</v>
      </c>
      <c r="K86" s="94">
        <v>1306</v>
      </c>
      <c r="L86" s="94">
        <v>1320</v>
      </c>
      <c r="M86" s="94">
        <v>1310</v>
      </c>
      <c r="N86" s="94">
        <v>1628</v>
      </c>
      <c r="O86" s="94">
        <v>17498</v>
      </c>
      <c r="V86" s="147">
        <f t="shared" si="15"/>
        <v>7.6408732426563042E-2</v>
      </c>
      <c r="W86" s="147">
        <f t="shared" si="16"/>
        <v>8.8695850954394792E-2</v>
      </c>
      <c r="X86" s="147">
        <f t="shared" si="17"/>
        <v>8.429534803977598E-2</v>
      </c>
      <c r="Y86" s="147">
        <f t="shared" si="18"/>
        <v>7.8066064693107784E-2</v>
      </c>
      <c r="Z86" s="147">
        <f t="shared" si="19"/>
        <v>8.2580866384729681E-2</v>
      </c>
      <c r="AA86" s="147">
        <f t="shared" si="20"/>
        <v>8.9953137501428734E-2</v>
      </c>
      <c r="AB86" s="147">
        <f t="shared" si="21"/>
        <v>9.1096125271459591E-2</v>
      </c>
      <c r="AC86" s="147">
        <f t="shared" si="22"/>
        <v>7.46371013830152E-2</v>
      </c>
      <c r="AD86" s="147">
        <f t="shared" si="23"/>
        <v>7.54371928220368E-2</v>
      </c>
      <c r="AE86" s="147">
        <f t="shared" si="24"/>
        <v>7.4865698937021372E-2</v>
      </c>
      <c r="AF86" s="147">
        <f t="shared" si="25"/>
        <v>9.3039204480512061E-2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</row>
    <row r="87" spans="1:45" s="117" customFormat="1" ht="15" x14ac:dyDescent="0.25">
      <c r="A87" s="15" t="s">
        <v>55</v>
      </c>
      <c r="B87" s="123" t="s">
        <v>12</v>
      </c>
      <c r="C87" s="94">
        <v>5605</v>
      </c>
      <c r="D87" s="94">
        <v>5909</v>
      </c>
      <c r="E87" s="94">
        <v>5538</v>
      </c>
      <c r="F87" s="94">
        <v>5003</v>
      </c>
      <c r="G87" s="94">
        <v>4960</v>
      </c>
      <c r="H87" s="94">
        <v>4699</v>
      </c>
      <c r="I87" s="94">
        <v>4759</v>
      </c>
      <c r="J87" s="94">
        <v>4395</v>
      </c>
      <c r="K87" s="94">
        <v>3968</v>
      </c>
      <c r="L87" s="94">
        <v>3691</v>
      </c>
      <c r="M87" s="94">
        <v>3136</v>
      </c>
      <c r="N87" s="94">
        <v>3639</v>
      </c>
      <c r="O87" s="94">
        <v>55302</v>
      </c>
      <c r="V87" s="147">
        <f t="shared" si="15"/>
        <v>0.10135257314382844</v>
      </c>
      <c r="W87" s="147">
        <f t="shared" si="16"/>
        <v>0.10684966185671405</v>
      </c>
      <c r="X87" s="147">
        <f t="shared" si="17"/>
        <v>9.0466890890022064E-2</v>
      </c>
      <c r="Y87" s="147">
        <f t="shared" si="18"/>
        <v>8.9689342157607321E-2</v>
      </c>
      <c r="Z87" s="147">
        <f t="shared" si="19"/>
        <v>8.4969802177136455E-2</v>
      </c>
      <c r="AA87" s="147">
        <f t="shared" si="20"/>
        <v>8.6054753896784922E-2</v>
      </c>
      <c r="AB87" s="147">
        <f t="shared" si="21"/>
        <v>7.9472713464250846E-2</v>
      </c>
      <c r="AC87" s="147">
        <f t="shared" si="22"/>
        <v>7.1751473726085854E-2</v>
      </c>
      <c r="AD87" s="147">
        <f t="shared" si="23"/>
        <v>6.6742613287042063E-2</v>
      </c>
      <c r="AE87" s="147">
        <f t="shared" si="24"/>
        <v>5.6706809880293661E-2</v>
      </c>
      <c r="AF87" s="147">
        <f t="shared" si="25"/>
        <v>6.5802321796680052E-2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</row>
    <row r="88" spans="1:45" s="117" customFormat="1" ht="15" x14ac:dyDescent="0.25">
      <c r="A88" s="15" t="s">
        <v>56</v>
      </c>
      <c r="B88" s="123" t="s">
        <v>13</v>
      </c>
      <c r="C88" s="94">
        <v>222</v>
      </c>
      <c r="D88" s="94">
        <v>216</v>
      </c>
      <c r="E88" s="94">
        <v>225</v>
      </c>
      <c r="F88" s="94">
        <v>175</v>
      </c>
      <c r="G88" s="94">
        <v>166</v>
      </c>
      <c r="H88" s="94">
        <v>145</v>
      </c>
      <c r="I88" s="94">
        <v>150</v>
      </c>
      <c r="J88" s="94">
        <v>160</v>
      </c>
      <c r="K88" s="94">
        <v>130</v>
      </c>
      <c r="L88" s="94">
        <v>103</v>
      </c>
      <c r="M88" s="94">
        <v>99</v>
      </c>
      <c r="N88" s="94">
        <v>77</v>
      </c>
      <c r="O88" s="94">
        <v>1868</v>
      </c>
      <c r="V88" s="147">
        <f t="shared" si="15"/>
        <v>0.11884368308351177</v>
      </c>
      <c r="W88" s="147">
        <f t="shared" si="16"/>
        <v>0.11563169164882227</v>
      </c>
      <c r="X88" s="147">
        <f t="shared" si="17"/>
        <v>9.3683083511777301E-2</v>
      </c>
      <c r="Y88" s="147">
        <f t="shared" si="18"/>
        <v>8.8865096359743045E-2</v>
      </c>
      <c r="Z88" s="147">
        <f t="shared" si="19"/>
        <v>7.7623126338329768E-2</v>
      </c>
      <c r="AA88" s="147">
        <f t="shared" si="20"/>
        <v>8.0299785867237683E-2</v>
      </c>
      <c r="AB88" s="147">
        <f t="shared" si="21"/>
        <v>8.5653104925053528E-2</v>
      </c>
      <c r="AC88" s="147">
        <f t="shared" si="22"/>
        <v>6.9593147751605994E-2</v>
      </c>
      <c r="AD88" s="147">
        <f t="shared" si="23"/>
        <v>5.5139186295503212E-2</v>
      </c>
      <c r="AE88" s="147">
        <f t="shared" si="24"/>
        <v>5.2997858672376871E-2</v>
      </c>
      <c r="AF88" s="147">
        <f t="shared" si="25"/>
        <v>4.1220556745182012E-2</v>
      </c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</row>
    <row r="89" spans="1:45" s="117" customFormat="1" ht="15" x14ac:dyDescent="0.25">
      <c r="A89" s="15" t="s">
        <v>57</v>
      </c>
      <c r="B89" s="123" t="s">
        <v>107</v>
      </c>
      <c r="C89" s="94">
        <v>2567</v>
      </c>
      <c r="D89" s="94">
        <v>2639</v>
      </c>
      <c r="E89" s="94">
        <v>2564</v>
      </c>
      <c r="F89" s="94">
        <v>2462</v>
      </c>
      <c r="G89" s="94">
        <v>2483</v>
      </c>
      <c r="H89" s="94">
        <v>2323</v>
      </c>
      <c r="I89" s="94">
        <v>2546</v>
      </c>
      <c r="J89" s="94">
        <v>2255</v>
      </c>
      <c r="K89" s="94">
        <v>2041</v>
      </c>
      <c r="L89" s="94">
        <v>1848</v>
      </c>
      <c r="M89" s="94">
        <v>1566</v>
      </c>
      <c r="N89" s="94">
        <v>1932</v>
      </c>
      <c r="O89" s="94">
        <v>27226</v>
      </c>
      <c r="V89" s="147">
        <f t="shared" si="15"/>
        <v>9.4284874752075226E-2</v>
      </c>
      <c r="W89" s="147">
        <f t="shared" si="16"/>
        <v>9.6929405715125247E-2</v>
      </c>
      <c r="X89" s="147">
        <f t="shared" si="17"/>
        <v>9.0428267097627274E-2</v>
      </c>
      <c r="Y89" s="147">
        <f t="shared" si="18"/>
        <v>9.1199588628516862E-2</v>
      </c>
      <c r="Z89" s="147">
        <f t="shared" si="19"/>
        <v>8.5322853155072362E-2</v>
      </c>
      <c r="AA89" s="147">
        <f t="shared" si="20"/>
        <v>9.3513553221185625E-2</v>
      </c>
      <c r="AB89" s="147">
        <f t="shared" si="21"/>
        <v>8.2825240578858442E-2</v>
      </c>
      <c r="AC89" s="147">
        <f t="shared" si="22"/>
        <v>7.4965106883126423E-2</v>
      </c>
      <c r="AD89" s="147">
        <f t="shared" si="23"/>
        <v>6.7876294718283992E-2</v>
      </c>
      <c r="AE89" s="147">
        <f t="shared" si="24"/>
        <v>5.7518548446338059E-2</v>
      </c>
      <c r="AF89" s="147">
        <f t="shared" si="25"/>
        <v>7.0961580841842356E-2</v>
      </c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</row>
    <row r="90" spans="1:45" s="117" customFormat="1" ht="15" x14ac:dyDescent="0.25">
      <c r="A90" s="15" t="s">
        <v>58</v>
      </c>
      <c r="B90" s="123" t="s">
        <v>15</v>
      </c>
      <c r="C90" s="94">
        <v>2960</v>
      </c>
      <c r="D90" s="94">
        <v>3182</v>
      </c>
      <c r="E90" s="94">
        <v>3018</v>
      </c>
      <c r="F90" s="94">
        <v>2969</v>
      </c>
      <c r="G90" s="94">
        <v>2631</v>
      </c>
      <c r="H90" s="94">
        <v>2311</v>
      </c>
      <c r="I90" s="94">
        <v>2462</v>
      </c>
      <c r="J90" s="94">
        <v>2221</v>
      </c>
      <c r="K90" s="94">
        <v>2079</v>
      </c>
      <c r="L90" s="94">
        <v>2075</v>
      </c>
      <c r="M90" s="94">
        <v>2044</v>
      </c>
      <c r="N90" s="94">
        <v>2379</v>
      </c>
      <c r="O90" s="94">
        <v>30331</v>
      </c>
      <c r="V90" s="147">
        <f t="shared" si="15"/>
        <v>9.7589924499686787E-2</v>
      </c>
      <c r="W90" s="147">
        <f t="shared" si="16"/>
        <v>0.10490916883716329</v>
      </c>
      <c r="X90" s="147">
        <f t="shared" si="17"/>
        <v>9.7886650621476376E-2</v>
      </c>
      <c r="Y90" s="147">
        <f t="shared" si="18"/>
        <v>8.6742936269822948E-2</v>
      </c>
      <c r="Z90" s="147">
        <f t="shared" si="19"/>
        <v>7.61926741617487E-2</v>
      </c>
      <c r="AA90" s="147">
        <f t="shared" si="20"/>
        <v>8.1171079093996235E-2</v>
      </c>
      <c r="AB90" s="147">
        <f t="shared" si="21"/>
        <v>7.3225412943852819E-2</v>
      </c>
      <c r="AC90" s="147">
        <f t="shared" si="22"/>
        <v>6.8543734133394874E-2</v>
      </c>
      <c r="AD90" s="147">
        <f t="shared" si="23"/>
        <v>6.8411855857043943E-2</v>
      </c>
      <c r="AE90" s="147">
        <f t="shared" si="24"/>
        <v>6.7389799215324259E-2</v>
      </c>
      <c r="AF90" s="147">
        <f t="shared" si="25"/>
        <v>7.8434604859714485E-2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</row>
    <row r="91" spans="1:45" s="117" customFormat="1" ht="15" x14ac:dyDescent="0.25">
      <c r="A91" s="15" t="s">
        <v>59</v>
      </c>
      <c r="B91" s="123" t="s">
        <v>16</v>
      </c>
      <c r="C91" s="94">
        <v>1055</v>
      </c>
      <c r="D91" s="94">
        <v>1066</v>
      </c>
      <c r="E91" s="94">
        <v>1069</v>
      </c>
      <c r="F91" s="94">
        <v>1177</v>
      </c>
      <c r="G91" s="94">
        <v>992</v>
      </c>
      <c r="H91" s="94">
        <v>1041</v>
      </c>
      <c r="I91" s="94">
        <v>1255</v>
      </c>
      <c r="J91" s="94">
        <v>1236</v>
      </c>
      <c r="K91" s="94">
        <v>998</v>
      </c>
      <c r="L91" s="94">
        <v>1054</v>
      </c>
      <c r="M91" s="94">
        <v>1082</v>
      </c>
      <c r="N91" s="94">
        <v>1194</v>
      </c>
      <c r="O91" s="94">
        <v>13219</v>
      </c>
      <c r="V91" s="147">
        <f t="shared" si="15"/>
        <v>7.9809365307511912E-2</v>
      </c>
      <c r="W91" s="147">
        <f t="shared" si="16"/>
        <v>8.0641500869959901E-2</v>
      </c>
      <c r="X91" s="147">
        <f t="shared" si="17"/>
        <v>8.9038505181935096E-2</v>
      </c>
      <c r="Y91" s="147">
        <f t="shared" si="18"/>
        <v>7.504349799530978E-2</v>
      </c>
      <c r="Z91" s="147">
        <f t="shared" si="19"/>
        <v>7.8750283682578109E-2</v>
      </c>
      <c r="AA91" s="147">
        <f t="shared" si="20"/>
        <v>9.4939102806566311E-2</v>
      </c>
      <c r="AB91" s="147">
        <f t="shared" si="21"/>
        <v>9.3501777744156134E-2</v>
      </c>
      <c r="AC91" s="147">
        <f t="shared" si="22"/>
        <v>7.5497390120281407E-2</v>
      </c>
      <c r="AD91" s="147">
        <f t="shared" si="23"/>
        <v>7.9733716620016645E-2</v>
      </c>
      <c r="AE91" s="147">
        <f t="shared" si="24"/>
        <v>8.1851879869884264E-2</v>
      </c>
      <c r="AF91" s="147">
        <f t="shared" si="25"/>
        <v>9.0324532869354712E-2</v>
      </c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</row>
    <row r="92" spans="1:45" s="117" customFormat="1" ht="15" x14ac:dyDescent="0.25">
      <c r="A92" s="15" t="s">
        <v>60</v>
      </c>
      <c r="B92" s="123" t="s">
        <v>43</v>
      </c>
      <c r="C92" s="94">
        <v>5069</v>
      </c>
      <c r="D92" s="94">
        <v>5434</v>
      </c>
      <c r="E92" s="94">
        <v>5310</v>
      </c>
      <c r="F92" s="94">
        <v>5253</v>
      </c>
      <c r="G92" s="94">
        <v>4956</v>
      </c>
      <c r="H92" s="94">
        <v>4639</v>
      </c>
      <c r="I92" s="94">
        <v>4609</v>
      </c>
      <c r="J92" s="94">
        <v>4226</v>
      </c>
      <c r="K92" s="94">
        <v>3619</v>
      </c>
      <c r="L92" s="94">
        <v>3356</v>
      </c>
      <c r="M92" s="94">
        <v>3280</v>
      </c>
      <c r="N92" s="94">
        <v>3618</v>
      </c>
      <c r="O92" s="94">
        <v>53369</v>
      </c>
      <c r="V92" s="147">
        <f t="shared" si="15"/>
        <v>9.4980231969870155E-2</v>
      </c>
      <c r="W92" s="147">
        <f t="shared" si="16"/>
        <v>0.10181940827071896</v>
      </c>
      <c r="X92" s="147">
        <f t="shared" si="17"/>
        <v>9.8427926324270651E-2</v>
      </c>
      <c r="Y92" s="147">
        <f t="shared" si="18"/>
        <v>9.2862897937004626E-2</v>
      </c>
      <c r="Z92" s="147">
        <f t="shared" si="19"/>
        <v>8.6923120163390738E-2</v>
      </c>
      <c r="AA92" s="147">
        <f t="shared" si="20"/>
        <v>8.6360996083868907E-2</v>
      </c>
      <c r="AB92" s="147">
        <f t="shared" si="21"/>
        <v>7.9184545335307013E-2</v>
      </c>
      <c r="AC92" s="147">
        <f t="shared" si="22"/>
        <v>6.7810901459648854E-2</v>
      </c>
      <c r="AD92" s="147">
        <f t="shared" si="23"/>
        <v>6.2882947029174241E-2</v>
      </c>
      <c r="AE92" s="147">
        <f t="shared" si="24"/>
        <v>6.1458899361052297E-2</v>
      </c>
      <c r="AF92" s="147">
        <f t="shared" si="25"/>
        <v>6.7792163990331472E-2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</row>
    <row r="93" spans="1:45" s="117" customFormat="1" ht="15" x14ac:dyDescent="0.25">
      <c r="A93" s="15" t="s">
        <v>61</v>
      </c>
      <c r="B93" s="123" t="s">
        <v>17</v>
      </c>
      <c r="C93" s="94">
        <v>4884</v>
      </c>
      <c r="D93" s="94">
        <v>4915</v>
      </c>
      <c r="E93" s="94">
        <v>4654</v>
      </c>
      <c r="F93" s="94">
        <v>4099</v>
      </c>
      <c r="G93" s="94">
        <v>4342</v>
      </c>
      <c r="H93" s="94">
        <v>3852</v>
      </c>
      <c r="I93" s="94">
        <v>4374</v>
      </c>
      <c r="J93" s="94">
        <v>3675</v>
      </c>
      <c r="K93" s="94">
        <v>3341</v>
      </c>
      <c r="L93" s="94">
        <v>3279</v>
      </c>
      <c r="M93" s="94">
        <v>2968</v>
      </c>
      <c r="N93" s="94">
        <v>3259</v>
      </c>
      <c r="O93" s="94">
        <v>47642</v>
      </c>
      <c r="V93" s="147">
        <f t="shared" si="15"/>
        <v>0.10251458796859914</v>
      </c>
      <c r="W93" s="147">
        <f t="shared" si="16"/>
        <v>0.10316527433776919</v>
      </c>
      <c r="X93" s="147">
        <f t="shared" si="17"/>
        <v>8.6037529910583097E-2</v>
      </c>
      <c r="Y93" s="147">
        <f t="shared" si="18"/>
        <v>9.1138071449561306E-2</v>
      </c>
      <c r="Z93" s="147">
        <f t="shared" si="19"/>
        <v>8.0853028840099067E-2</v>
      </c>
      <c r="AA93" s="147">
        <f t="shared" si="20"/>
        <v>9.1809747701607824E-2</v>
      </c>
      <c r="AB93" s="147">
        <f t="shared" si="21"/>
        <v>7.7137819570966798E-2</v>
      </c>
      <c r="AC93" s="147">
        <f t="shared" si="22"/>
        <v>7.0127198690231304E-2</v>
      </c>
      <c r="AD93" s="147">
        <f t="shared" si="23"/>
        <v>6.8825825951891184E-2</v>
      </c>
      <c r="AE93" s="147">
        <f t="shared" si="24"/>
        <v>6.2297972377314131E-2</v>
      </c>
      <c r="AF93" s="147">
        <f t="shared" si="25"/>
        <v>6.8406028294362112E-2</v>
      </c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</row>
    <row r="94" spans="1:45" s="117" customFormat="1" ht="15" x14ac:dyDescent="0.25">
      <c r="A94" s="15" t="s">
        <v>62</v>
      </c>
      <c r="B94" s="123" t="s">
        <v>36</v>
      </c>
      <c r="C94" s="94">
        <v>3564</v>
      </c>
      <c r="D94" s="94">
        <v>3386</v>
      </c>
      <c r="E94" s="94">
        <v>3200</v>
      </c>
      <c r="F94" s="94">
        <v>3082</v>
      </c>
      <c r="G94" s="94">
        <v>3296</v>
      </c>
      <c r="H94" s="94">
        <v>2904</v>
      </c>
      <c r="I94" s="94">
        <v>3066</v>
      </c>
      <c r="J94" s="94">
        <v>2635</v>
      </c>
      <c r="K94" s="94">
        <v>2367</v>
      </c>
      <c r="L94" s="94">
        <v>2454</v>
      </c>
      <c r="M94" s="94">
        <v>2306</v>
      </c>
      <c r="N94" s="94">
        <v>2613</v>
      </c>
      <c r="O94" s="94">
        <v>34873</v>
      </c>
      <c r="V94" s="147">
        <f t="shared" si="15"/>
        <v>0.10219940928512029</v>
      </c>
      <c r="W94" s="147">
        <f t="shared" si="16"/>
        <v>9.7095173916783753E-2</v>
      </c>
      <c r="X94" s="147">
        <f t="shared" si="17"/>
        <v>8.83778281191753E-2</v>
      </c>
      <c r="Y94" s="147">
        <f t="shared" si="18"/>
        <v>9.4514380753018087E-2</v>
      </c>
      <c r="Z94" s="147">
        <f t="shared" si="19"/>
        <v>8.327359275083876E-2</v>
      </c>
      <c r="AA94" s="147">
        <f t="shared" si="20"/>
        <v>8.7919020445616947E-2</v>
      </c>
      <c r="AB94" s="147">
        <f t="shared" si="21"/>
        <v>7.5559888739139158E-2</v>
      </c>
      <c r="AC94" s="147">
        <f t="shared" si="22"/>
        <v>6.7874860207036966E-2</v>
      </c>
      <c r="AD94" s="147">
        <f t="shared" si="23"/>
        <v>7.0369626932010432E-2</v>
      </c>
      <c r="AE94" s="147">
        <f t="shared" si="24"/>
        <v>6.6125655951595794E-2</v>
      </c>
      <c r="AF94" s="147">
        <f t="shared" si="25"/>
        <v>7.4929028187996446E-2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</row>
    <row r="95" spans="1:45" s="117" customFormat="1" ht="15" x14ac:dyDescent="0.25">
      <c r="A95" s="15" t="s">
        <v>63</v>
      </c>
      <c r="B95" s="123" t="s">
        <v>18</v>
      </c>
      <c r="C95" s="94">
        <v>4449</v>
      </c>
      <c r="D95" s="94">
        <v>4636</v>
      </c>
      <c r="E95" s="94">
        <v>4512</v>
      </c>
      <c r="F95" s="94">
        <v>4788</v>
      </c>
      <c r="G95" s="94">
        <v>4273</v>
      </c>
      <c r="H95" s="94">
        <v>4064</v>
      </c>
      <c r="I95" s="94">
        <v>4310</v>
      </c>
      <c r="J95" s="94">
        <v>4021</v>
      </c>
      <c r="K95" s="94">
        <v>3362</v>
      </c>
      <c r="L95" s="94">
        <v>3253</v>
      </c>
      <c r="M95" s="94">
        <v>2807</v>
      </c>
      <c r="N95" s="94">
        <v>3296</v>
      </c>
      <c r="O95" s="94">
        <v>47771</v>
      </c>
      <c r="V95" s="147">
        <f t="shared" si="15"/>
        <v>9.3131816373950724E-2</v>
      </c>
      <c r="W95" s="147">
        <f t="shared" si="16"/>
        <v>9.7046325176362233E-2</v>
      </c>
      <c r="X95" s="147">
        <f t="shared" si="17"/>
        <v>0.10022817190345606</v>
      </c>
      <c r="Y95" s="147">
        <f t="shared" si="18"/>
        <v>8.9447572795210484E-2</v>
      </c>
      <c r="Z95" s="147">
        <f t="shared" si="19"/>
        <v>8.507253354545645E-2</v>
      </c>
      <c r="AA95" s="147">
        <f t="shared" si="20"/>
        <v>9.0222101274832017E-2</v>
      </c>
      <c r="AB95" s="147">
        <f t="shared" si="21"/>
        <v>8.4172405852923321E-2</v>
      </c>
      <c r="AC95" s="147">
        <f t="shared" si="22"/>
        <v>7.0377425634799359E-2</v>
      </c>
      <c r="AD95" s="147">
        <f t="shared" si="23"/>
        <v>6.8095706600238642E-2</v>
      </c>
      <c r="AE95" s="147">
        <f t="shared" si="24"/>
        <v>5.875949844047644E-2</v>
      </c>
      <c r="AF95" s="147">
        <f t="shared" si="25"/>
        <v>6.8995834292771771E-2</v>
      </c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</row>
    <row r="96" spans="1:45" s="117" customFormat="1" ht="15" x14ac:dyDescent="0.25">
      <c r="A96" s="15" t="s">
        <v>64</v>
      </c>
      <c r="B96" s="123" t="s">
        <v>19</v>
      </c>
      <c r="C96" s="94">
        <v>1977</v>
      </c>
      <c r="D96" s="94">
        <v>2299</v>
      </c>
      <c r="E96" s="94">
        <v>2095</v>
      </c>
      <c r="F96" s="94">
        <v>1947</v>
      </c>
      <c r="G96" s="94">
        <v>2133</v>
      </c>
      <c r="H96" s="94">
        <v>1703</v>
      </c>
      <c r="I96" s="94">
        <v>1896</v>
      </c>
      <c r="J96" s="94">
        <v>1609</v>
      </c>
      <c r="K96" s="94">
        <v>1316</v>
      </c>
      <c r="L96" s="94">
        <v>1278</v>
      </c>
      <c r="M96" s="94">
        <v>1329</v>
      </c>
      <c r="N96" s="94">
        <v>1597</v>
      </c>
      <c r="O96" s="94">
        <v>21179</v>
      </c>
      <c r="V96" s="147">
        <f t="shared" si="15"/>
        <v>9.334718353085604E-2</v>
      </c>
      <c r="W96" s="147">
        <f t="shared" si="16"/>
        <v>0.10855092308418716</v>
      </c>
      <c r="X96" s="147">
        <f t="shared" si="17"/>
        <v>9.1930686056943198E-2</v>
      </c>
      <c r="Y96" s="147">
        <f t="shared" si="18"/>
        <v>0.1007129703952028</v>
      </c>
      <c r="Z96" s="147">
        <f t="shared" si="19"/>
        <v>8.0409839935785446E-2</v>
      </c>
      <c r="AA96" s="147">
        <f t="shared" si="20"/>
        <v>8.9522640351291372E-2</v>
      </c>
      <c r="AB96" s="147">
        <f t="shared" si="21"/>
        <v>7.5971481184191891E-2</v>
      </c>
      <c r="AC96" s="147">
        <f t="shared" si="22"/>
        <v>6.2137022522309834E-2</v>
      </c>
      <c r="AD96" s="147">
        <f t="shared" si="23"/>
        <v>6.0342792388686908E-2</v>
      </c>
      <c r="AE96" s="147">
        <f t="shared" si="24"/>
        <v>6.2750838094338734E-2</v>
      </c>
      <c r="AF96" s="147">
        <f t="shared" si="25"/>
        <v>7.5404882194626752E-2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</row>
    <row r="97" spans="1:45" s="117" customFormat="1" ht="15" x14ac:dyDescent="0.25">
      <c r="A97" s="15" t="s">
        <v>65</v>
      </c>
      <c r="B97" s="123" t="s">
        <v>20</v>
      </c>
      <c r="C97" s="94">
        <v>5385</v>
      </c>
      <c r="D97" s="94">
        <v>5550</v>
      </c>
      <c r="E97" s="94">
        <v>5394</v>
      </c>
      <c r="F97" s="94">
        <v>4902</v>
      </c>
      <c r="G97" s="94">
        <v>4954</v>
      </c>
      <c r="H97" s="94">
        <v>4565</v>
      </c>
      <c r="I97" s="94">
        <v>4718</v>
      </c>
      <c r="J97" s="94">
        <v>4589</v>
      </c>
      <c r="K97" s="94">
        <v>4162</v>
      </c>
      <c r="L97" s="94">
        <v>3575</v>
      </c>
      <c r="M97" s="94">
        <v>3468</v>
      </c>
      <c r="N97" s="94">
        <v>4413</v>
      </c>
      <c r="O97" s="94">
        <v>55675</v>
      </c>
      <c r="V97" s="147">
        <f t="shared" si="15"/>
        <v>9.672204759766502E-2</v>
      </c>
      <c r="W97" s="147">
        <f t="shared" si="16"/>
        <v>9.9685675797036369E-2</v>
      </c>
      <c r="X97" s="147">
        <f t="shared" si="17"/>
        <v>8.8046699595868888E-2</v>
      </c>
      <c r="Y97" s="147">
        <f t="shared" si="18"/>
        <v>8.8980691513246515E-2</v>
      </c>
      <c r="Z97" s="147">
        <f t="shared" si="19"/>
        <v>8.199371351594073E-2</v>
      </c>
      <c r="AA97" s="147">
        <f t="shared" si="20"/>
        <v>8.4741805118994165E-2</v>
      </c>
      <c r="AB97" s="147">
        <f t="shared" si="21"/>
        <v>8.2424786708576558E-2</v>
      </c>
      <c r="AC97" s="147">
        <f t="shared" si="22"/>
        <v>7.4755276156264039E-2</v>
      </c>
      <c r="AD97" s="147">
        <f t="shared" si="23"/>
        <v>6.4211944319712624E-2</v>
      </c>
      <c r="AE97" s="147">
        <f t="shared" si="24"/>
        <v>6.229007633587786E-2</v>
      </c>
      <c r="AF97" s="147">
        <f t="shared" si="25"/>
        <v>7.9263583295913792E-2</v>
      </c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</row>
    <row r="98" spans="1:45" s="117" customFormat="1" ht="15" x14ac:dyDescent="0.25">
      <c r="A98" s="15" t="s">
        <v>66</v>
      </c>
      <c r="B98" s="123" t="s">
        <v>21</v>
      </c>
      <c r="C98" s="94">
        <v>1492</v>
      </c>
      <c r="D98" s="94">
        <v>1562</v>
      </c>
      <c r="E98" s="94">
        <v>1366</v>
      </c>
      <c r="F98" s="94">
        <v>1337</v>
      </c>
      <c r="G98" s="94">
        <v>1317</v>
      </c>
      <c r="H98" s="94">
        <v>1182</v>
      </c>
      <c r="I98" s="94">
        <v>1242</v>
      </c>
      <c r="J98" s="94">
        <v>1080</v>
      </c>
      <c r="K98" s="94">
        <v>895</v>
      </c>
      <c r="L98" s="94">
        <v>996</v>
      </c>
      <c r="M98" s="94">
        <v>916</v>
      </c>
      <c r="N98" s="94">
        <v>957</v>
      </c>
      <c r="O98" s="94">
        <v>14342</v>
      </c>
      <c r="V98" s="147">
        <f t="shared" si="15"/>
        <v>0.10403012132199135</v>
      </c>
      <c r="W98" s="147">
        <f t="shared" si="16"/>
        <v>0.10891089108910891</v>
      </c>
      <c r="X98" s="147">
        <f t="shared" si="17"/>
        <v>9.3222702551945341E-2</v>
      </c>
      <c r="Y98" s="147">
        <f t="shared" si="18"/>
        <v>9.1828196904197468E-2</v>
      </c>
      <c r="Z98" s="147">
        <f t="shared" si="19"/>
        <v>8.2415283781899315E-2</v>
      </c>
      <c r="AA98" s="147">
        <f t="shared" si="20"/>
        <v>8.6598800725142935E-2</v>
      </c>
      <c r="AB98" s="147">
        <f t="shared" si="21"/>
        <v>7.5303304978385166E-2</v>
      </c>
      <c r="AC98" s="147">
        <f t="shared" si="22"/>
        <v>6.2404127736717337E-2</v>
      </c>
      <c r="AD98" s="147">
        <f t="shared" si="23"/>
        <v>6.9446381257844095E-2</v>
      </c>
      <c r="AE98" s="147">
        <f t="shared" si="24"/>
        <v>6.3868358666852601E-2</v>
      </c>
      <c r="AF98" s="147">
        <f t="shared" si="25"/>
        <v>6.6727095244735746E-2</v>
      </c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</row>
    <row r="99" spans="1:45" s="117" customFormat="1" ht="15" x14ac:dyDescent="0.25">
      <c r="A99" s="15" t="s">
        <v>67</v>
      </c>
      <c r="B99" s="123" t="s">
        <v>22</v>
      </c>
      <c r="C99" s="94">
        <v>2881</v>
      </c>
      <c r="D99" s="94">
        <v>2822</v>
      </c>
      <c r="E99" s="94">
        <v>2779</v>
      </c>
      <c r="F99" s="94">
        <v>2654</v>
      </c>
      <c r="G99" s="94">
        <v>2255</v>
      </c>
      <c r="H99" s="94">
        <v>2249</v>
      </c>
      <c r="I99" s="94">
        <v>2288</v>
      </c>
      <c r="J99" s="94">
        <v>2111</v>
      </c>
      <c r="K99" s="94">
        <v>1793</v>
      </c>
      <c r="L99" s="94">
        <v>1891</v>
      </c>
      <c r="M99" s="94">
        <v>1700</v>
      </c>
      <c r="N99" s="94">
        <v>1901</v>
      </c>
      <c r="O99" s="94">
        <v>27324</v>
      </c>
      <c r="V99" s="147">
        <f t="shared" si="15"/>
        <v>0.10543844239496414</v>
      </c>
      <c r="W99" s="147">
        <f t="shared" si="16"/>
        <v>0.1032791684965598</v>
      </c>
      <c r="X99" s="147">
        <f t="shared" si="17"/>
        <v>9.713072756551018E-2</v>
      </c>
      <c r="Y99" s="147">
        <f t="shared" si="18"/>
        <v>8.2528180354267316E-2</v>
      </c>
      <c r="Z99" s="147">
        <f t="shared" si="19"/>
        <v>8.230859317815839E-2</v>
      </c>
      <c r="AA99" s="147">
        <f t="shared" si="20"/>
        <v>8.3735909822866342E-2</v>
      </c>
      <c r="AB99" s="147">
        <f t="shared" si="21"/>
        <v>7.7258088127653349E-2</v>
      </c>
      <c r="AC99" s="147">
        <f t="shared" si="22"/>
        <v>6.5619967793880837E-2</v>
      </c>
      <c r="AD99" s="147">
        <f t="shared" si="23"/>
        <v>6.9206558336993115E-2</v>
      </c>
      <c r="AE99" s="147">
        <f t="shared" si="24"/>
        <v>6.2216366564192653E-2</v>
      </c>
      <c r="AF99" s="147">
        <f t="shared" si="25"/>
        <v>6.9572536963841317E-2</v>
      </c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</row>
    <row r="100" spans="1:45" s="117" customFormat="1" ht="15" x14ac:dyDescent="0.25">
      <c r="A100" s="15" t="s">
        <v>68</v>
      </c>
      <c r="B100" s="123" t="s">
        <v>23</v>
      </c>
      <c r="C100" s="94">
        <v>4295</v>
      </c>
      <c r="D100" s="94">
        <v>4304</v>
      </c>
      <c r="E100" s="94">
        <v>4327</v>
      </c>
      <c r="F100" s="94">
        <v>3956</v>
      </c>
      <c r="G100" s="94">
        <v>3985</v>
      </c>
      <c r="H100" s="94">
        <v>3354</v>
      </c>
      <c r="I100" s="94">
        <v>3706</v>
      </c>
      <c r="J100" s="94">
        <v>3196</v>
      </c>
      <c r="K100" s="94">
        <v>2816</v>
      </c>
      <c r="L100" s="94">
        <v>2658</v>
      </c>
      <c r="M100" s="94">
        <v>2377</v>
      </c>
      <c r="N100" s="94">
        <v>2850</v>
      </c>
      <c r="O100" s="94">
        <v>41824</v>
      </c>
      <c r="V100" s="147">
        <f t="shared" si="15"/>
        <v>0.10269223412394797</v>
      </c>
      <c r="W100" s="147">
        <f t="shared" si="16"/>
        <v>0.10290742157612853</v>
      </c>
      <c r="X100" s="147">
        <f t="shared" si="17"/>
        <v>9.4586840091813312E-2</v>
      </c>
      <c r="Y100" s="147">
        <f t="shared" si="18"/>
        <v>9.5280221882172916E-2</v>
      </c>
      <c r="Z100" s="147">
        <f t="shared" si="19"/>
        <v>8.0193190512624329E-2</v>
      </c>
      <c r="AA100" s="147">
        <f t="shared" si="20"/>
        <v>8.8609410864575369E-2</v>
      </c>
      <c r="AB100" s="147">
        <f t="shared" si="21"/>
        <v>7.6415455241009941E-2</v>
      </c>
      <c r="AC100" s="147">
        <f t="shared" si="22"/>
        <v>6.7329762815608263E-2</v>
      </c>
      <c r="AD100" s="147">
        <f t="shared" si="23"/>
        <v>6.3552027543993875E-2</v>
      </c>
      <c r="AE100" s="147">
        <f t="shared" si="24"/>
        <v>5.6833397092578425E-2</v>
      </c>
      <c r="AF100" s="147">
        <f t="shared" si="25"/>
        <v>6.8142693190512624E-2</v>
      </c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45" s="117" customFormat="1" ht="15" x14ac:dyDescent="0.25">
      <c r="A101" s="15" t="s">
        <v>69</v>
      </c>
      <c r="B101" s="123" t="s">
        <v>37</v>
      </c>
      <c r="C101" s="94">
        <v>3511</v>
      </c>
      <c r="D101" s="94">
        <v>3915</v>
      </c>
      <c r="E101" s="94">
        <v>3811</v>
      </c>
      <c r="F101" s="94">
        <v>3670</v>
      </c>
      <c r="G101" s="94">
        <v>3545</v>
      </c>
      <c r="H101" s="94">
        <v>3630</v>
      </c>
      <c r="I101" s="94">
        <v>4020</v>
      </c>
      <c r="J101" s="94">
        <v>3904</v>
      </c>
      <c r="K101" s="94">
        <v>3282</v>
      </c>
      <c r="L101" s="94">
        <v>3362</v>
      </c>
      <c r="M101" s="94">
        <v>3264</v>
      </c>
      <c r="N101" s="94">
        <v>3415</v>
      </c>
      <c r="O101" s="94">
        <v>43329</v>
      </c>
      <c r="V101" s="147">
        <f t="shared" si="15"/>
        <v>8.1031180041081036E-2</v>
      </c>
      <c r="W101" s="147">
        <f t="shared" si="16"/>
        <v>9.0355189365090349E-2</v>
      </c>
      <c r="X101" s="147">
        <f t="shared" si="17"/>
        <v>8.4700777770084695E-2</v>
      </c>
      <c r="Y101" s="147">
        <f t="shared" si="18"/>
        <v>8.1815873895081812E-2</v>
      </c>
      <c r="Z101" s="147">
        <f t="shared" si="19"/>
        <v>8.3777608530083772E-2</v>
      </c>
      <c r="AA101" s="147">
        <f t="shared" si="20"/>
        <v>9.2778508620092778E-2</v>
      </c>
      <c r="AB101" s="147">
        <f t="shared" si="21"/>
        <v>9.0101317824090102E-2</v>
      </c>
      <c r="AC101" s="147">
        <f t="shared" si="22"/>
        <v>7.5746036142075743E-2</v>
      </c>
      <c r="AD101" s="147">
        <f t="shared" si="23"/>
        <v>7.759237462207759E-2</v>
      </c>
      <c r="AE101" s="147">
        <f t="shared" si="24"/>
        <v>7.5330609984075328E-2</v>
      </c>
      <c r="AF101" s="147">
        <f t="shared" si="25"/>
        <v>7.8815573865078814E-2</v>
      </c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</row>
    <row r="102" spans="1:45" s="117" customFormat="1" ht="15" x14ac:dyDescent="0.25">
      <c r="A102" s="15" t="s">
        <v>70</v>
      </c>
      <c r="B102" s="123" t="s">
        <v>38</v>
      </c>
      <c r="C102" s="94">
        <v>4062</v>
      </c>
      <c r="D102" s="94">
        <v>4749</v>
      </c>
      <c r="E102" s="94">
        <v>4269</v>
      </c>
      <c r="F102" s="94">
        <v>4167</v>
      </c>
      <c r="G102" s="94">
        <v>3818</v>
      </c>
      <c r="H102" s="94">
        <v>3604</v>
      </c>
      <c r="I102" s="94">
        <v>4166</v>
      </c>
      <c r="J102" s="94">
        <v>3679</v>
      </c>
      <c r="K102" s="94">
        <v>3268</v>
      </c>
      <c r="L102" s="94">
        <v>2843</v>
      </c>
      <c r="M102" s="94">
        <v>2867</v>
      </c>
      <c r="N102" s="94">
        <v>3492</v>
      </c>
      <c r="O102" s="94">
        <v>44984</v>
      </c>
      <c r="V102" s="147">
        <f t="shared" si="15"/>
        <v>9.0298772897030061E-2</v>
      </c>
      <c r="W102" s="147">
        <f t="shared" si="16"/>
        <v>0.10557086964253957</v>
      </c>
      <c r="X102" s="147">
        <f t="shared" si="17"/>
        <v>9.2632936155077367E-2</v>
      </c>
      <c r="Y102" s="147">
        <f t="shared" si="18"/>
        <v>8.4874622087853457E-2</v>
      </c>
      <c r="Z102" s="147">
        <f t="shared" si="19"/>
        <v>8.011737506669038E-2</v>
      </c>
      <c r="AA102" s="147">
        <f t="shared" si="20"/>
        <v>9.2610706028810247E-2</v>
      </c>
      <c r="AB102" s="147">
        <f t="shared" si="21"/>
        <v>8.1784634536724174E-2</v>
      </c>
      <c r="AC102" s="147">
        <f t="shared" si="22"/>
        <v>7.2648052640939001E-2</v>
      </c>
      <c r="AD102" s="147">
        <f t="shared" si="23"/>
        <v>6.3200248977414192E-2</v>
      </c>
      <c r="AE102" s="147">
        <f t="shared" si="24"/>
        <v>6.3733772007824999E-2</v>
      </c>
      <c r="AF102" s="147">
        <f t="shared" si="25"/>
        <v>7.7627600924773249E-2</v>
      </c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</row>
    <row r="103" spans="1:45" s="117" customFormat="1" ht="15" x14ac:dyDescent="0.25">
      <c r="A103" s="15" t="s">
        <v>71</v>
      </c>
      <c r="B103" s="123" t="s">
        <v>24</v>
      </c>
      <c r="C103" s="94">
        <v>2753</v>
      </c>
      <c r="D103" s="94">
        <v>2952</v>
      </c>
      <c r="E103" s="94">
        <v>2902</v>
      </c>
      <c r="F103" s="94">
        <v>2889</v>
      </c>
      <c r="G103" s="94">
        <v>2739</v>
      </c>
      <c r="H103" s="94">
        <v>2885</v>
      </c>
      <c r="I103" s="94">
        <v>3037</v>
      </c>
      <c r="J103" s="94">
        <v>2923</v>
      </c>
      <c r="K103" s="94">
        <v>2587</v>
      </c>
      <c r="L103" s="94">
        <v>2757</v>
      </c>
      <c r="M103" s="94">
        <v>2183</v>
      </c>
      <c r="N103" s="94">
        <v>2567</v>
      </c>
      <c r="O103" s="94">
        <v>33174</v>
      </c>
      <c r="V103" s="147">
        <f t="shared" si="15"/>
        <v>8.2986676312775065E-2</v>
      </c>
      <c r="W103" s="147">
        <f t="shared" si="16"/>
        <v>8.8985349972870317E-2</v>
      </c>
      <c r="X103" s="147">
        <f t="shared" si="17"/>
        <v>8.7086272381985894E-2</v>
      </c>
      <c r="Y103" s="147">
        <f t="shared" si="18"/>
        <v>8.2564659070356303E-2</v>
      </c>
      <c r="Z103" s="147">
        <f t="shared" si="19"/>
        <v>8.6965696027009098E-2</v>
      </c>
      <c r="AA103" s="147">
        <f t="shared" si="20"/>
        <v>9.1547597516127094E-2</v>
      </c>
      <c r="AB103" s="147">
        <f t="shared" si="21"/>
        <v>8.8111171399288604E-2</v>
      </c>
      <c r="AC103" s="147">
        <f t="shared" si="22"/>
        <v>7.7982757581238321E-2</v>
      </c>
      <c r="AD103" s="147">
        <f t="shared" si="23"/>
        <v>8.310725266775186E-2</v>
      </c>
      <c r="AE103" s="147">
        <f t="shared" si="24"/>
        <v>6.5804545728582631E-2</v>
      </c>
      <c r="AF103" s="147">
        <f t="shared" si="25"/>
        <v>7.7379875806354373E-2</v>
      </c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</row>
    <row r="104" spans="1:45" s="117" customFormat="1" ht="15" x14ac:dyDescent="0.25">
      <c r="A104" s="15" t="s">
        <v>72</v>
      </c>
      <c r="B104" s="123" t="s">
        <v>35</v>
      </c>
      <c r="C104" s="94">
        <v>5333</v>
      </c>
      <c r="D104" s="94">
        <v>6033</v>
      </c>
      <c r="E104" s="94">
        <v>5701</v>
      </c>
      <c r="F104" s="94">
        <v>5322</v>
      </c>
      <c r="G104" s="94">
        <v>4694</v>
      </c>
      <c r="H104" s="94">
        <v>4447</v>
      </c>
      <c r="I104" s="94">
        <v>4538</v>
      </c>
      <c r="J104" s="94">
        <v>4183</v>
      </c>
      <c r="K104" s="94">
        <v>3742</v>
      </c>
      <c r="L104" s="94">
        <v>3381</v>
      </c>
      <c r="M104" s="94">
        <v>2894</v>
      </c>
      <c r="N104" s="94">
        <v>3273</v>
      </c>
      <c r="O104" s="94">
        <v>53541</v>
      </c>
      <c r="V104" s="147">
        <f t="shared" si="15"/>
        <v>9.9605909489923608E-2</v>
      </c>
      <c r="W104" s="147">
        <f t="shared" si="16"/>
        <v>0.11268000224127304</v>
      </c>
      <c r="X104" s="147">
        <f t="shared" si="17"/>
        <v>9.9400459460973839E-2</v>
      </c>
      <c r="Y104" s="147">
        <f t="shared" si="18"/>
        <v>8.7671130535477482E-2</v>
      </c>
      <c r="Z104" s="147">
        <f t="shared" si="19"/>
        <v>8.3057843521787036E-2</v>
      </c>
      <c r="AA104" s="147">
        <f t="shared" si="20"/>
        <v>8.4757475579462463E-2</v>
      </c>
      <c r="AB104" s="147">
        <f t="shared" si="21"/>
        <v>7.8127042826992399E-2</v>
      </c>
      <c r="AC104" s="147">
        <f t="shared" si="22"/>
        <v>6.9890364393642254E-2</v>
      </c>
      <c r="AD104" s="147">
        <f t="shared" si="23"/>
        <v>6.3147867989017767E-2</v>
      </c>
      <c r="AE104" s="147">
        <f t="shared" si="24"/>
        <v>5.405203488915037E-2</v>
      </c>
      <c r="AF104" s="147">
        <f t="shared" si="25"/>
        <v>6.1130722250238134E-2</v>
      </c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</row>
    <row r="105" spans="1:45" s="117" customFormat="1" ht="15" x14ac:dyDescent="0.25">
      <c r="A105" s="15" t="s">
        <v>73</v>
      </c>
      <c r="B105" s="123" t="s">
        <v>25</v>
      </c>
      <c r="C105" s="94">
        <v>3640</v>
      </c>
      <c r="D105" s="94">
        <v>3871</v>
      </c>
      <c r="E105" s="94">
        <v>3909</v>
      </c>
      <c r="F105" s="94">
        <v>3776</v>
      </c>
      <c r="G105" s="94">
        <v>3363</v>
      </c>
      <c r="H105" s="94">
        <v>3229</v>
      </c>
      <c r="I105" s="94">
        <v>3259</v>
      </c>
      <c r="J105" s="94">
        <v>3231</v>
      </c>
      <c r="K105" s="94">
        <v>2657</v>
      </c>
      <c r="L105" s="94">
        <v>2691</v>
      </c>
      <c r="M105" s="94">
        <v>2465</v>
      </c>
      <c r="N105" s="94">
        <v>3038</v>
      </c>
      <c r="O105" s="94">
        <v>39129</v>
      </c>
      <c r="V105" s="147">
        <f t="shared" si="15"/>
        <v>9.3025633162104826E-2</v>
      </c>
      <c r="W105" s="147">
        <f t="shared" si="16"/>
        <v>9.8929182958930717E-2</v>
      </c>
      <c r="X105" s="147">
        <f t="shared" si="17"/>
        <v>9.6501316159370285E-2</v>
      </c>
      <c r="Y105" s="147">
        <f t="shared" si="18"/>
        <v>8.5946484704439163E-2</v>
      </c>
      <c r="Z105" s="147">
        <f t="shared" si="19"/>
        <v>8.2521914692427617E-2</v>
      </c>
      <c r="AA105" s="147">
        <f t="shared" si="20"/>
        <v>8.3288609471236161E-2</v>
      </c>
      <c r="AB105" s="147">
        <f t="shared" si="21"/>
        <v>8.2573027677681515E-2</v>
      </c>
      <c r="AC105" s="147">
        <f t="shared" si="22"/>
        <v>6.7903600909811138E-2</v>
      </c>
      <c r="AD105" s="147">
        <f t="shared" si="23"/>
        <v>6.8772521659127506E-2</v>
      </c>
      <c r="AE105" s="147">
        <f t="shared" si="24"/>
        <v>6.2996754325436374E-2</v>
      </c>
      <c r="AF105" s="147">
        <f t="shared" si="25"/>
        <v>7.7640624600679803E-2</v>
      </c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</row>
    <row r="106" spans="1:45" s="117" customFormat="1" ht="15" x14ac:dyDescent="0.25">
      <c r="A106" s="15" t="s">
        <v>82</v>
      </c>
      <c r="B106" s="123" t="s">
        <v>26</v>
      </c>
      <c r="C106" s="94">
        <v>4455</v>
      </c>
      <c r="D106" s="94">
        <v>4432</v>
      </c>
      <c r="E106" s="94">
        <v>4372</v>
      </c>
      <c r="F106" s="94">
        <v>4066</v>
      </c>
      <c r="G106" s="94">
        <v>4108</v>
      </c>
      <c r="H106" s="94">
        <v>3874</v>
      </c>
      <c r="I106" s="94">
        <v>4015</v>
      </c>
      <c r="J106" s="94">
        <v>3602</v>
      </c>
      <c r="K106" s="94">
        <v>3053</v>
      </c>
      <c r="L106" s="94">
        <v>3287</v>
      </c>
      <c r="M106" s="94">
        <v>2961</v>
      </c>
      <c r="N106" s="94">
        <v>3500</v>
      </c>
      <c r="O106" s="94">
        <v>45725</v>
      </c>
      <c r="V106" s="147">
        <f t="shared" si="15"/>
        <v>9.7430289775833789E-2</v>
      </c>
      <c r="W106" s="147">
        <f t="shared" si="16"/>
        <v>9.6927282668124656E-2</v>
      </c>
      <c r="X106" s="147">
        <f t="shared" si="17"/>
        <v>8.8922908693275016E-2</v>
      </c>
      <c r="Y106" s="147">
        <f t="shared" si="18"/>
        <v>8.9841443411700389E-2</v>
      </c>
      <c r="Z106" s="147">
        <f t="shared" si="19"/>
        <v>8.472389283761618E-2</v>
      </c>
      <c r="AA106" s="147">
        <f t="shared" si="20"/>
        <v>8.7807545106615634E-2</v>
      </c>
      <c r="AB106" s="147">
        <f t="shared" si="21"/>
        <v>7.8775287042099504E-2</v>
      </c>
      <c r="AC106" s="147">
        <f t="shared" si="22"/>
        <v>6.6768726079825036E-2</v>
      </c>
      <c r="AD106" s="147">
        <f t="shared" si="23"/>
        <v>7.1886276653909245E-2</v>
      </c>
      <c r="AE106" s="147">
        <f t="shared" si="24"/>
        <v>6.4756697648988518E-2</v>
      </c>
      <c r="AF106" s="147">
        <f t="shared" si="25"/>
        <v>7.6544559868780754E-2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</row>
    <row r="107" spans="1:45" s="117" customFormat="1" ht="15" x14ac:dyDescent="0.25">
      <c r="A107" s="15" t="s">
        <v>74</v>
      </c>
      <c r="B107" s="123" t="s">
        <v>42</v>
      </c>
      <c r="C107" s="94">
        <v>3671</v>
      </c>
      <c r="D107" s="94">
        <v>3928</v>
      </c>
      <c r="E107" s="94">
        <v>3688</v>
      </c>
      <c r="F107" s="94">
        <v>3609</v>
      </c>
      <c r="G107" s="94">
        <v>3613</v>
      </c>
      <c r="H107" s="94">
        <v>3372</v>
      </c>
      <c r="I107" s="94">
        <v>4360</v>
      </c>
      <c r="J107" s="94">
        <v>3974</v>
      </c>
      <c r="K107" s="94">
        <v>3428</v>
      </c>
      <c r="L107" s="94">
        <v>3966</v>
      </c>
      <c r="M107" s="94">
        <v>3880</v>
      </c>
      <c r="N107" s="94">
        <v>4437</v>
      </c>
      <c r="O107" s="94">
        <v>45926</v>
      </c>
      <c r="V107" s="147">
        <f t="shared" si="15"/>
        <v>7.9932935592039372E-2</v>
      </c>
      <c r="W107" s="147">
        <f t="shared" si="16"/>
        <v>8.5528894308234987E-2</v>
      </c>
      <c r="X107" s="147">
        <f t="shared" si="17"/>
        <v>7.8582937769455213E-2</v>
      </c>
      <c r="Y107" s="147">
        <f t="shared" si="18"/>
        <v>7.8670034403170316E-2</v>
      </c>
      <c r="Z107" s="147">
        <f t="shared" si="19"/>
        <v>7.3422462221835127E-2</v>
      </c>
      <c r="AA107" s="147">
        <f t="shared" si="20"/>
        <v>9.4935330749466529E-2</v>
      </c>
      <c r="AB107" s="147">
        <f t="shared" si="21"/>
        <v>8.653050559595872E-2</v>
      </c>
      <c r="AC107" s="147">
        <f t="shared" si="22"/>
        <v>7.4641815093846625E-2</v>
      </c>
      <c r="AD107" s="147">
        <f t="shared" si="23"/>
        <v>8.6356312328528501E-2</v>
      </c>
      <c r="AE107" s="147">
        <f t="shared" si="24"/>
        <v>8.448373470365371E-2</v>
      </c>
      <c r="AF107" s="147">
        <f t="shared" si="25"/>
        <v>9.6611940948482342E-2</v>
      </c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</row>
    <row r="108" spans="1:45" s="117" customFormat="1" ht="15" x14ac:dyDescent="0.25">
      <c r="A108" s="15" t="s">
        <v>75</v>
      </c>
      <c r="B108" s="123" t="s">
        <v>27</v>
      </c>
      <c r="C108" s="94">
        <v>3687</v>
      </c>
      <c r="D108" s="94">
        <v>3765</v>
      </c>
      <c r="E108" s="94">
        <v>3501</v>
      </c>
      <c r="F108" s="94">
        <v>3346</v>
      </c>
      <c r="G108" s="94">
        <v>3184</v>
      </c>
      <c r="H108" s="94">
        <v>3314</v>
      </c>
      <c r="I108" s="94">
        <v>3307</v>
      </c>
      <c r="J108" s="94">
        <v>3203</v>
      </c>
      <c r="K108" s="94">
        <v>2784</v>
      </c>
      <c r="L108" s="94">
        <v>2871</v>
      </c>
      <c r="M108" s="94">
        <v>2479</v>
      </c>
      <c r="N108" s="94">
        <v>2711</v>
      </c>
      <c r="O108" s="94">
        <v>38152</v>
      </c>
      <c r="V108" s="147">
        <f t="shared" si="15"/>
        <v>9.6639756762423992E-2</v>
      </c>
      <c r="W108" s="147">
        <f t="shared" si="16"/>
        <v>9.8684210526315791E-2</v>
      </c>
      <c r="X108" s="147">
        <f t="shared" si="17"/>
        <v>8.7701824281820093E-2</v>
      </c>
      <c r="Y108" s="147">
        <f t="shared" si="18"/>
        <v>8.3455651079890961E-2</v>
      </c>
      <c r="Z108" s="147">
        <f t="shared" si="19"/>
        <v>8.6863074019710634E-2</v>
      </c>
      <c r="AA108" s="147">
        <f t="shared" si="20"/>
        <v>8.6679597399874186E-2</v>
      </c>
      <c r="AB108" s="147">
        <f t="shared" si="21"/>
        <v>8.395365904801845E-2</v>
      </c>
      <c r="AC108" s="147">
        <f t="shared" si="22"/>
        <v>7.2971272803522752E-2</v>
      </c>
      <c r="AD108" s="147">
        <f t="shared" si="23"/>
        <v>7.5251625078632839E-2</v>
      </c>
      <c r="AE108" s="147">
        <f t="shared" si="24"/>
        <v>6.4976934367791991E-2</v>
      </c>
      <c r="AF108" s="147">
        <f t="shared" si="25"/>
        <v>7.1057873768085547E-2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</row>
    <row r="109" spans="1:45" s="117" customFormat="1" ht="15" x14ac:dyDescent="0.25">
      <c r="A109" s="15" t="s">
        <v>76</v>
      </c>
      <c r="B109" s="123" t="s">
        <v>28</v>
      </c>
      <c r="C109" s="94">
        <v>4416</v>
      </c>
      <c r="D109" s="94">
        <v>4761</v>
      </c>
      <c r="E109" s="94">
        <v>4636</v>
      </c>
      <c r="F109" s="94">
        <v>4430</v>
      </c>
      <c r="G109" s="94">
        <v>4386</v>
      </c>
      <c r="H109" s="94">
        <v>4592</v>
      </c>
      <c r="I109" s="94">
        <v>4726</v>
      </c>
      <c r="J109" s="94">
        <v>4691</v>
      </c>
      <c r="K109" s="94">
        <v>3887</v>
      </c>
      <c r="L109" s="94">
        <v>3641</v>
      </c>
      <c r="M109" s="94">
        <v>3506</v>
      </c>
      <c r="N109" s="94">
        <v>4054</v>
      </c>
      <c r="O109" s="94">
        <v>51726</v>
      </c>
      <c r="V109" s="147">
        <f t="shared" si="15"/>
        <v>8.5372926574643307E-2</v>
      </c>
      <c r="W109" s="147">
        <f t="shared" si="16"/>
        <v>9.2042686463287324E-2</v>
      </c>
      <c r="X109" s="147">
        <f t="shared" si="17"/>
        <v>8.5643583497660755E-2</v>
      </c>
      <c r="Y109" s="147">
        <f t="shared" si="18"/>
        <v>8.4792947453891654E-2</v>
      </c>
      <c r="Z109" s="147">
        <f t="shared" si="19"/>
        <v>8.877547074971967E-2</v>
      </c>
      <c r="AA109" s="147">
        <f t="shared" si="20"/>
        <v>9.1366044155743731E-2</v>
      </c>
      <c r="AB109" s="147">
        <f t="shared" si="21"/>
        <v>9.0689401848200138E-2</v>
      </c>
      <c r="AC109" s="147">
        <f t="shared" si="22"/>
        <v>7.5145961412055831E-2</v>
      </c>
      <c r="AD109" s="147">
        <f t="shared" si="23"/>
        <v>7.0390132621892282E-2</v>
      </c>
      <c r="AE109" s="147">
        <f t="shared" si="24"/>
        <v>6.7780226578509836E-2</v>
      </c>
      <c r="AF109" s="147">
        <f t="shared" si="25"/>
        <v>7.83745118509067E-2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</row>
    <row r="110" spans="1:45" s="117" customFormat="1" ht="15" x14ac:dyDescent="0.25">
      <c r="A110" s="15" t="s">
        <v>77</v>
      </c>
      <c r="B110" s="123" t="s">
        <v>29</v>
      </c>
      <c r="C110" s="94">
        <v>3122</v>
      </c>
      <c r="D110" s="94">
        <v>3134</v>
      </c>
      <c r="E110" s="94">
        <v>3031</v>
      </c>
      <c r="F110" s="94">
        <v>2816</v>
      </c>
      <c r="G110" s="94">
        <v>2701</v>
      </c>
      <c r="H110" s="94">
        <v>2702</v>
      </c>
      <c r="I110" s="94">
        <v>2934</v>
      </c>
      <c r="J110" s="94">
        <v>2580</v>
      </c>
      <c r="K110" s="94">
        <v>2012</v>
      </c>
      <c r="L110" s="94">
        <v>2025</v>
      </c>
      <c r="M110" s="94">
        <v>1966</v>
      </c>
      <c r="N110" s="94">
        <v>2290</v>
      </c>
      <c r="O110" s="94">
        <v>31313</v>
      </c>
      <c r="V110" s="147">
        <f t="shared" si="15"/>
        <v>9.9702998754510899E-2</v>
      </c>
      <c r="W110" s="147">
        <f t="shared" si="16"/>
        <v>0.10008622616804522</v>
      </c>
      <c r="X110" s="147">
        <f t="shared" si="17"/>
        <v>8.9930699709385872E-2</v>
      </c>
      <c r="Y110" s="147">
        <f t="shared" si="18"/>
        <v>8.6258103663015367E-2</v>
      </c>
      <c r="Z110" s="147">
        <f t="shared" si="19"/>
        <v>8.6290039280809888E-2</v>
      </c>
      <c r="AA110" s="147">
        <f t="shared" si="20"/>
        <v>9.3699102609139967E-2</v>
      </c>
      <c r="AB110" s="147">
        <f t="shared" si="21"/>
        <v>8.2393893909877683E-2</v>
      </c>
      <c r="AC110" s="147">
        <f t="shared" si="22"/>
        <v>6.425446300258679E-2</v>
      </c>
      <c r="AD110" s="147">
        <f t="shared" si="23"/>
        <v>6.4669626033915628E-2</v>
      </c>
      <c r="AE110" s="147">
        <f t="shared" si="24"/>
        <v>6.2785424584038574E-2</v>
      </c>
      <c r="AF110" s="147">
        <f t="shared" si="25"/>
        <v>7.3132564749465084E-2</v>
      </c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</row>
    <row r="111" spans="1:45" s="117" customFormat="1" ht="15" x14ac:dyDescent="0.25">
      <c r="A111" s="15" t="s">
        <v>78</v>
      </c>
      <c r="B111" s="123" t="s">
        <v>30</v>
      </c>
      <c r="C111" s="94">
        <v>2718</v>
      </c>
      <c r="D111" s="94">
        <v>2947</v>
      </c>
      <c r="E111" s="94">
        <v>2883</v>
      </c>
      <c r="F111" s="94">
        <v>2801</v>
      </c>
      <c r="G111" s="94">
        <v>3016</v>
      </c>
      <c r="H111" s="94">
        <v>2833</v>
      </c>
      <c r="I111" s="94">
        <v>3066</v>
      </c>
      <c r="J111" s="94">
        <v>2894</v>
      </c>
      <c r="K111" s="94">
        <v>2903</v>
      </c>
      <c r="L111" s="94">
        <v>2903</v>
      </c>
      <c r="M111" s="94">
        <v>2643</v>
      </c>
      <c r="N111" s="94">
        <v>2946</v>
      </c>
      <c r="O111" s="94">
        <v>34553</v>
      </c>
      <c r="V111" s="147">
        <f t="shared" si="15"/>
        <v>7.8661765982693255E-2</v>
      </c>
      <c r="W111" s="147">
        <f t="shared" si="16"/>
        <v>8.5289265765635405E-2</v>
      </c>
      <c r="X111" s="147">
        <f t="shared" si="17"/>
        <v>8.1063872890921193E-2</v>
      </c>
      <c r="Y111" s="147">
        <f t="shared" si="18"/>
        <v>8.728619801464417E-2</v>
      </c>
      <c r="Z111" s="147">
        <f t="shared" si="19"/>
        <v>8.1989986397707867E-2</v>
      </c>
      <c r="AA111" s="147">
        <f t="shared" si="20"/>
        <v>8.8733250368998345E-2</v>
      </c>
      <c r="AB111" s="147">
        <f t="shared" si="21"/>
        <v>8.3755390270019964E-2</v>
      </c>
      <c r="AC111" s="147">
        <f t="shared" si="22"/>
        <v>8.4015859693803721E-2</v>
      </c>
      <c r="AD111" s="147">
        <f t="shared" si="23"/>
        <v>8.4015859693803721E-2</v>
      </c>
      <c r="AE111" s="147">
        <f t="shared" si="24"/>
        <v>7.6491187451161985E-2</v>
      </c>
      <c r="AF111" s="147">
        <f t="shared" si="25"/>
        <v>8.5260324718548317E-2</v>
      </c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</row>
    <row r="112" spans="1:45" s="117" customFormat="1" ht="15" x14ac:dyDescent="0.25">
      <c r="A112" s="15" t="s">
        <v>79</v>
      </c>
      <c r="B112" s="123" t="s">
        <v>31</v>
      </c>
      <c r="C112" s="94">
        <v>1341</v>
      </c>
      <c r="D112" s="94">
        <v>1387</v>
      </c>
      <c r="E112" s="94">
        <v>1355</v>
      </c>
      <c r="F112" s="94">
        <v>1207</v>
      </c>
      <c r="G112" s="94">
        <v>1225</v>
      </c>
      <c r="H112" s="94">
        <v>1056</v>
      </c>
      <c r="I112" s="94">
        <v>1139</v>
      </c>
      <c r="J112" s="94">
        <v>1014</v>
      </c>
      <c r="K112" s="94">
        <v>816</v>
      </c>
      <c r="L112" s="94">
        <v>1002</v>
      </c>
      <c r="M112" s="94">
        <v>974</v>
      </c>
      <c r="N112" s="94">
        <v>965</v>
      </c>
      <c r="O112" s="94">
        <v>13481</v>
      </c>
      <c r="V112" s="147">
        <f t="shared" si="15"/>
        <v>9.9473332838810172E-2</v>
      </c>
      <c r="W112" s="147">
        <f t="shared" si="16"/>
        <v>0.10288554261553297</v>
      </c>
      <c r="X112" s="147">
        <f t="shared" si="17"/>
        <v>8.953341740226986E-2</v>
      </c>
      <c r="Y112" s="147">
        <f t="shared" si="18"/>
        <v>9.0868629923596178E-2</v>
      </c>
      <c r="Z112" s="147">
        <f t="shared" si="19"/>
        <v>7.8332467917810247E-2</v>
      </c>
      <c r="AA112" s="147">
        <f t="shared" si="20"/>
        <v>8.4489281210592682E-2</v>
      </c>
      <c r="AB112" s="147">
        <f t="shared" si="21"/>
        <v>7.5216972034715529E-2</v>
      </c>
      <c r="AC112" s="147">
        <f t="shared" si="22"/>
        <v>6.0529634300126103E-2</v>
      </c>
      <c r="AD112" s="147">
        <f t="shared" si="23"/>
        <v>7.4326830353831322E-2</v>
      </c>
      <c r="AE112" s="147">
        <f t="shared" si="24"/>
        <v>7.2249833098434829E-2</v>
      </c>
      <c r="AF112" s="147">
        <f t="shared" si="25"/>
        <v>7.1582226837771684E-2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</row>
    <row r="113" spans="1:45" s="117" customFormat="1" ht="15" x14ac:dyDescent="0.25">
      <c r="A113" s="16" t="s">
        <v>80</v>
      </c>
      <c r="B113" s="123" t="s">
        <v>32</v>
      </c>
      <c r="C113" s="94">
        <v>1797</v>
      </c>
      <c r="D113" s="94">
        <v>1894</v>
      </c>
      <c r="E113" s="94">
        <v>1879</v>
      </c>
      <c r="F113" s="94">
        <v>1789</v>
      </c>
      <c r="G113" s="94">
        <v>1751</v>
      </c>
      <c r="H113" s="94">
        <v>1498</v>
      </c>
      <c r="I113" s="94">
        <v>1622</v>
      </c>
      <c r="J113" s="94">
        <v>1579</v>
      </c>
      <c r="K113" s="94">
        <v>1343</v>
      </c>
      <c r="L113" s="94">
        <v>1380</v>
      </c>
      <c r="M113" s="94">
        <v>1187</v>
      </c>
      <c r="N113" s="94">
        <v>1346</v>
      </c>
      <c r="O113" s="94">
        <v>19065</v>
      </c>
      <c r="V113" s="147">
        <f t="shared" si="15"/>
        <v>9.4256490952006292E-2</v>
      </c>
      <c r="W113" s="147">
        <f t="shared" si="16"/>
        <v>9.9344348282192504E-2</v>
      </c>
      <c r="X113" s="147">
        <f t="shared" si="17"/>
        <v>9.3836873852609498E-2</v>
      </c>
      <c r="Y113" s="147">
        <f t="shared" si="18"/>
        <v>9.1843692630474691E-2</v>
      </c>
      <c r="Z113" s="147">
        <f t="shared" si="19"/>
        <v>7.8573301862050873E-2</v>
      </c>
      <c r="AA113" s="147">
        <f t="shared" si="20"/>
        <v>8.507736690270129E-2</v>
      </c>
      <c r="AB113" s="147">
        <f t="shared" si="21"/>
        <v>8.2821924993443485E-2</v>
      </c>
      <c r="AC113" s="147">
        <f t="shared" si="22"/>
        <v>7.0443220561237876E-2</v>
      </c>
      <c r="AD113" s="147">
        <f t="shared" si="23"/>
        <v>7.2383949645948076E-2</v>
      </c>
      <c r="AE113" s="147">
        <f t="shared" si="24"/>
        <v>6.2260687123000265E-2</v>
      </c>
      <c r="AF113" s="147">
        <f t="shared" si="25"/>
        <v>7.0600576973511672E-2</v>
      </c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45" s="117" customFormat="1" ht="15.75" thickBot="1" x14ac:dyDescent="0.3">
      <c r="A114" s="108" t="s">
        <v>93</v>
      </c>
      <c r="B114" s="123" t="s">
        <v>92</v>
      </c>
      <c r="C114" s="94">
        <v>3379</v>
      </c>
      <c r="D114" s="94">
        <v>3804</v>
      </c>
      <c r="E114" s="94">
        <v>3384</v>
      </c>
      <c r="F114" s="94">
        <v>3323</v>
      </c>
      <c r="G114" s="94">
        <v>3144</v>
      </c>
      <c r="H114" s="94">
        <v>2992</v>
      </c>
      <c r="I114" s="94">
        <v>3111</v>
      </c>
      <c r="J114" s="94">
        <v>2698</v>
      </c>
      <c r="K114" s="94">
        <v>2147</v>
      </c>
      <c r="L114" s="94">
        <v>2125</v>
      </c>
      <c r="M114" s="94">
        <v>2029</v>
      </c>
      <c r="N114" s="94">
        <v>2266</v>
      </c>
      <c r="O114" s="94">
        <v>34402</v>
      </c>
      <c r="V114" s="147">
        <f t="shared" si="15"/>
        <v>9.8221033660833679E-2</v>
      </c>
      <c r="W114" s="147">
        <f t="shared" si="16"/>
        <v>0.11057496657171095</v>
      </c>
      <c r="X114" s="147">
        <f t="shared" si="17"/>
        <v>9.6593221324341602E-2</v>
      </c>
      <c r="Y114" s="147">
        <f t="shared" si="18"/>
        <v>9.1390035463054478E-2</v>
      </c>
      <c r="Z114" s="147">
        <f t="shared" si="19"/>
        <v>8.6971687692576016E-2</v>
      </c>
      <c r="AA114" s="147">
        <f t="shared" si="20"/>
        <v>9.0430788907621656E-2</v>
      </c>
      <c r="AB114" s="147">
        <f t="shared" si="21"/>
        <v>7.8425672925992673E-2</v>
      </c>
      <c r="AC114" s="147">
        <f t="shared" si="22"/>
        <v>6.2409162258008258E-2</v>
      </c>
      <c r="AD114" s="147">
        <f t="shared" si="23"/>
        <v>6.1769664554386372E-2</v>
      </c>
      <c r="AE114" s="147">
        <f t="shared" si="24"/>
        <v>5.897912912039998E-2</v>
      </c>
      <c r="AF114" s="147">
        <f t="shared" si="25"/>
        <v>6.5868263473053898E-2</v>
      </c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</row>
    <row r="115" spans="1:45" s="117" customFormat="1" ht="15.75" thickBot="1" x14ac:dyDescent="0.3">
      <c r="A115" s="17"/>
      <c r="B115" s="112" t="s">
        <v>125</v>
      </c>
      <c r="C115" s="114">
        <v>105168</v>
      </c>
      <c r="D115" s="114">
        <v>111120</v>
      </c>
      <c r="E115" s="114">
        <v>106750</v>
      </c>
      <c r="F115" s="114">
        <v>101852</v>
      </c>
      <c r="G115" s="114">
        <v>98519</v>
      </c>
      <c r="H115" s="114">
        <v>93458</v>
      </c>
      <c r="I115" s="114">
        <v>99824</v>
      </c>
      <c r="J115" s="114">
        <v>91545</v>
      </c>
      <c r="K115" s="114">
        <v>79078</v>
      </c>
      <c r="L115" s="114">
        <v>78791</v>
      </c>
      <c r="M115" s="114">
        <v>72646</v>
      </c>
      <c r="N115" s="114">
        <v>83498</v>
      </c>
      <c r="O115" s="114">
        <v>1122249</v>
      </c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</row>
    <row r="116" spans="1:45" s="117" customFormat="1" ht="15" x14ac:dyDescent="0.25">
      <c r="A116" s="135"/>
      <c r="B116" s="136"/>
      <c r="C116" s="140">
        <f>C115/$O115</f>
        <v>9.3711823311938794E-2</v>
      </c>
      <c r="D116" s="140">
        <f t="shared" ref="D116" si="26">D115/$O115</f>
        <v>9.9015459136074083E-2</v>
      </c>
      <c r="E116" s="140">
        <f t="shared" ref="E116" si="27">E115/$O115</f>
        <v>9.5121492645571529E-2</v>
      </c>
      <c r="F116" s="140">
        <f t="shared" ref="F116" si="28">F115/$O115</f>
        <v>9.0757042331960192E-2</v>
      </c>
      <c r="G116" s="140">
        <f t="shared" ref="G116" si="29">G115/$O115</f>
        <v>8.778711319858605E-2</v>
      </c>
      <c r="H116" s="140">
        <f t="shared" ref="H116" si="30">H115/$O115</f>
        <v>8.3277418825946831E-2</v>
      </c>
      <c r="I116" s="140">
        <f t="shared" ref="I116" si="31">I115/$O115</f>
        <v>8.8949956738656036E-2</v>
      </c>
      <c r="J116" s="140">
        <f t="shared" ref="J116" si="32">J115/$O115</f>
        <v>8.1572806035024314E-2</v>
      </c>
      <c r="K116" s="140">
        <f t="shared" ref="K116" si="33">K115/$O115</f>
        <v>7.0463863189007075E-2</v>
      </c>
      <c r="L116" s="140">
        <f t="shared" ref="L116" si="34">L115/$O115</f>
        <v>7.0208126716976363E-2</v>
      </c>
      <c r="M116" s="140">
        <f t="shared" ref="M116" si="35">M115/$O115</f>
        <v>6.473251479840926E-2</v>
      </c>
      <c r="N116" s="140">
        <f t="shared" ref="N116" si="36">N115/$O115</f>
        <v>7.4402383071849473E-2</v>
      </c>
      <c r="O116" s="82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</row>
    <row r="117" spans="1:45" s="117" customFormat="1" ht="15.75" thickBot="1" x14ac:dyDescent="0.3">
      <c r="A117" s="116" t="s">
        <v>123</v>
      </c>
      <c r="B117" s="136"/>
      <c r="C117" s="82"/>
      <c r="D117" s="14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</row>
    <row r="118" spans="1:45" s="117" customFormat="1" ht="15.75" thickBot="1" x14ac:dyDescent="0.3">
      <c r="A118" s="18" t="s">
        <v>81</v>
      </c>
      <c r="B118" s="85" t="s">
        <v>110</v>
      </c>
      <c r="C118" s="122" t="s">
        <v>47</v>
      </c>
      <c r="D118" s="122" t="s">
        <v>1</v>
      </c>
      <c r="E118" s="122" t="s">
        <v>48</v>
      </c>
      <c r="F118" s="122" t="s">
        <v>49</v>
      </c>
      <c r="G118" s="122" t="s">
        <v>2</v>
      </c>
      <c r="H118" s="122" t="s">
        <v>111</v>
      </c>
      <c r="I118" s="122" t="s">
        <v>3</v>
      </c>
      <c r="J118" s="122" t="s">
        <v>4</v>
      </c>
      <c r="K118" s="122" t="s">
        <v>5</v>
      </c>
      <c r="L118" s="122" t="s">
        <v>6</v>
      </c>
      <c r="M118" s="122" t="s">
        <v>7</v>
      </c>
      <c r="N118" s="122" t="s">
        <v>88</v>
      </c>
      <c r="O118" s="122" t="s">
        <v>8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</row>
    <row r="119" spans="1:45" s="117" customFormat="1" ht="15" x14ac:dyDescent="0.25">
      <c r="A119" s="14" t="s">
        <v>50</v>
      </c>
      <c r="B119" s="123" t="s">
        <v>34</v>
      </c>
      <c r="C119" s="94">
        <v>2996</v>
      </c>
      <c r="D119" s="94">
        <v>3378</v>
      </c>
      <c r="E119" s="94">
        <v>3103</v>
      </c>
      <c r="F119" s="94">
        <v>3175</v>
      </c>
      <c r="G119" s="94">
        <v>3056</v>
      </c>
      <c r="H119" s="94">
        <v>2800</v>
      </c>
      <c r="I119" s="94">
        <v>2768</v>
      </c>
      <c r="J119" s="94">
        <v>2658</v>
      </c>
      <c r="K119" s="94">
        <v>2463</v>
      </c>
      <c r="L119" s="94">
        <v>2288</v>
      </c>
      <c r="M119" s="94">
        <v>2117</v>
      </c>
      <c r="N119" s="94">
        <v>2431</v>
      </c>
      <c r="O119" s="94">
        <v>33233</v>
      </c>
      <c r="P119" s="141"/>
      <c r="Q119" s="141"/>
      <c r="R119" s="141"/>
      <c r="S119" s="141"/>
      <c r="V119" s="147">
        <f t="shared" ref="V119:V151" si="37">C119/$O119</f>
        <v>9.0151355580296688E-2</v>
      </c>
      <c r="W119" s="147">
        <f t="shared" ref="W119:W151" si="38">D119/$O119</f>
        <v>0.10164595432251075</v>
      </c>
      <c r="X119" s="147">
        <f t="shared" ref="X119:X151" si="39">F119/$O119</f>
        <v>9.553756807992056E-2</v>
      </c>
      <c r="Y119" s="147">
        <f t="shared" ref="Y119:Y151" si="40">G119/$O119</f>
        <v>9.1956789937712516E-2</v>
      </c>
      <c r="Z119" s="147">
        <f t="shared" ref="Z119:Z151" si="41">H119/$O119</f>
        <v>8.4253603346071682E-2</v>
      </c>
      <c r="AA119" s="147">
        <f t="shared" ref="AA119:AA151" si="42">I119/$O119</f>
        <v>8.3290705022116565E-2</v>
      </c>
      <c r="AB119" s="147">
        <f t="shared" ref="AB119:AB151" si="43">J119/$O119</f>
        <v>7.9980742033520902E-2</v>
      </c>
      <c r="AC119" s="147">
        <f t="shared" ref="AC119:AC151" si="44">K119/$O119</f>
        <v>7.4113080371919479E-2</v>
      </c>
      <c r="AD119" s="147">
        <f t="shared" ref="AD119:AD151" si="45">L119/$O119</f>
        <v>6.8847230162789999E-2</v>
      </c>
      <c r="AE119" s="147">
        <f t="shared" ref="AE119:AE151" si="46">M119/$O119</f>
        <v>6.370174224415491E-2</v>
      </c>
      <c r="AF119" s="147">
        <f t="shared" ref="AF119:AF151" si="47">N119/$O119</f>
        <v>7.3150182047964377E-2</v>
      </c>
      <c r="AG119" s="148">
        <f t="shared" ref="AG119:AG151" si="48">V119-V158</f>
        <v>-8.6981274328749858E-4</v>
      </c>
      <c r="AH119" s="148">
        <f t="shared" ref="AH119:AH151" si="49">W119-W158</f>
        <v>8.0016975746157737E-3</v>
      </c>
      <c r="AI119" s="148" t="e">
        <f>#REF!-#REF!</f>
        <v>#REF!</v>
      </c>
      <c r="AJ119" s="148">
        <f t="shared" ref="AJ119:AR119" si="50">X119-X158</f>
        <v>1.4473862998927584E-3</v>
      </c>
      <c r="AK119" s="148">
        <f t="shared" si="50"/>
        <v>4.2144821445168068E-3</v>
      </c>
      <c r="AL119" s="148">
        <f t="shared" si="50"/>
        <v>1.3115473693647017E-3</v>
      </c>
      <c r="AM119" s="148">
        <f t="shared" si="50"/>
        <v>5.0177464406827854E-3</v>
      </c>
      <c r="AN119" s="148">
        <f t="shared" si="50"/>
        <v>-1.6235388467875783E-3</v>
      </c>
      <c r="AO119" s="148">
        <f t="shared" si="50"/>
        <v>-4.7369576628626675E-3</v>
      </c>
      <c r="AP119" s="148">
        <f t="shared" si="50"/>
        <v>-1.8712337566287179E-3</v>
      </c>
      <c r="AQ119" s="148">
        <f t="shared" si="50"/>
        <v>-3.6329376079028974E-3</v>
      </c>
      <c r="AR119" s="148">
        <f t="shared" si="50"/>
        <v>-4.860467691038331E-3</v>
      </c>
    </row>
    <row r="120" spans="1:45" s="117" customFormat="1" ht="15" x14ac:dyDescent="0.25">
      <c r="A120" s="15" t="s">
        <v>51</v>
      </c>
      <c r="B120" s="123" t="s">
        <v>44</v>
      </c>
      <c r="C120" s="94">
        <v>2492</v>
      </c>
      <c r="D120" s="94">
        <v>3008</v>
      </c>
      <c r="E120" s="94">
        <v>2613</v>
      </c>
      <c r="F120" s="94">
        <v>2716</v>
      </c>
      <c r="G120" s="94">
        <v>2785</v>
      </c>
      <c r="H120" s="94">
        <v>2688</v>
      </c>
      <c r="I120" s="94">
        <v>2678</v>
      </c>
      <c r="J120" s="94">
        <v>2561</v>
      </c>
      <c r="K120" s="94">
        <v>1989</v>
      </c>
      <c r="L120" s="94">
        <v>2236</v>
      </c>
      <c r="M120" s="94">
        <v>1902</v>
      </c>
      <c r="N120" s="94">
        <v>1971</v>
      </c>
      <c r="O120" s="94">
        <v>29639</v>
      </c>
      <c r="P120" s="141"/>
      <c r="Q120" s="141"/>
      <c r="R120" s="141"/>
      <c r="S120" s="141"/>
      <c r="V120" s="147">
        <f t="shared" si="37"/>
        <v>8.4078410202773374E-2</v>
      </c>
      <c r="W120" s="147">
        <f t="shared" si="38"/>
        <v>0.10148790445021762</v>
      </c>
      <c r="X120" s="147">
        <f t="shared" si="39"/>
        <v>9.1636020108640637E-2</v>
      </c>
      <c r="Y120" s="147">
        <f t="shared" si="40"/>
        <v>9.3964033874287256E-2</v>
      </c>
      <c r="Z120" s="147">
        <f t="shared" si="41"/>
        <v>9.0691318870407239E-2</v>
      </c>
      <c r="AA120" s="147">
        <f t="shared" si="42"/>
        <v>9.0353925571038163E-2</v>
      </c>
      <c r="AB120" s="147">
        <f t="shared" si="43"/>
        <v>8.6406423968419993E-2</v>
      </c>
      <c r="AC120" s="147">
        <f t="shared" si="44"/>
        <v>6.7107527244508927E-2</v>
      </c>
      <c r="AD120" s="147">
        <f t="shared" si="45"/>
        <v>7.5441141738925063E-2</v>
      </c>
      <c r="AE120" s="147">
        <f t="shared" si="46"/>
        <v>6.4172205539997973E-2</v>
      </c>
      <c r="AF120" s="147">
        <f t="shared" si="47"/>
        <v>6.6500219305644592E-2</v>
      </c>
      <c r="AG120" s="148">
        <f t="shared" si="48"/>
        <v>-4.6975774969391787E-3</v>
      </c>
      <c r="AH120" s="148">
        <f t="shared" si="49"/>
        <v>1.0639585712334074E-2</v>
      </c>
      <c r="AI120" s="148" t="e">
        <f>#REF!-#REF!</f>
        <v>#REF!</v>
      </c>
      <c r="AJ120" s="148">
        <f t="shared" ref="AJ120:AJ151" si="51">X120-X159</f>
        <v>3.2611287388966681E-3</v>
      </c>
      <c r="AK120" s="148">
        <f t="shared" ref="AK120:AK151" si="52">Y120-Y159</f>
        <v>4.5864016796218349E-3</v>
      </c>
      <c r="AL120" s="148">
        <f t="shared" ref="AL120:AL151" si="53">Z120-Z159</f>
        <v>5.6588969170681125E-3</v>
      </c>
      <c r="AM120" s="148">
        <f t="shared" ref="AM120:AM151" si="54">AA120-AA159</f>
        <v>1.4346171041992109E-2</v>
      </c>
      <c r="AN120" s="148">
        <f t="shared" ref="AN120:AN151" si="55">AB120-AB159</f>
        <v>2.1093452866899343E-3</v>
      </c>
      <c r="AO120" s="148">
        <f t="shared" ref="AO120:AO151" si="56">AC120-AC159</f>
        <v>-9.5018717794900093E-3</v>
      </c>
      <c r="AP120" s="148">
        <f t="shared" ref="AP120:AP151" si="57">AD120-AD159</f>
        <v>1.1714713064095161E-3</v>
      </c>
      <c r="AQ120" s="148">
        <f t="shared" ref="AQ120:AQ151" si="58">AE120-AE159</f>
        <v>-1.2203220624852615E-2</v>
      </c>
      <c r="AR120" s="148">
        <f t="shared" ref="AR120:AR151" si="59">AF120-AF159</f>
        <v>-1.5724528337914476E-2</v>
      </c>
    </row>
    <row r="121" spans="1:45" s="117" customFormat="1" ht="15" x14ac:dyDescent="0.25">
      <c r="A121" s="15" t="s">
        <v>52</v>
      </c>
      <c r="B121" s="123" t="s">
        <v>9</v>
      </c>
      <c r="C121" s="94">
        <v>1259</v>
      </c>
      <c r="D121" s="94">
        <v>1435</v>
      </c>
      <c r="E121" s="94">
        <v>1288</v>
      </c>
      <c r="F121" s="94">
        <v>1243</v>
      </c>
      <c r="G121" s="94">
        <v>1424</v>
      </c>
      <c r="H121" s="94">
        <v>1348</v>
      </c>
      <c r="I121" s="94">
        <v>1341</v>
      </c>
      <c r="J121" s="94">
        <v>1361</v>
      </c>
      <c r="K121" s="94">
        <v>1267</v>
      </c>
      <c r="L121" s="94">
        <v>1169</v>
      </c>
      <c r="M121" s="94">
        <v>1133</v>
      </c>
      <c r="N121" s="94">
        <v>1286</v>
      </c>
      <c r="O121" s="94">
        <v>15554</v>
      </c>
      <c r="P121" s="141"/>
      <c r="Q121" s="141"/>
      <c r="R121" s="141"/>
      <c r="S121" s="141"/>
      <c r="V121" s="147">
        <f t="shared" si="37"/>
        <v>8.0943808666580949E-2</v>
      </c>
      <c r="W121" s="147">
        <f t="shared" si="38"/>
        <v>9.2259225922592253E-2</v>
      </c>
      <c r="X121" s="147">
        <f t="shared" si="39"/>
        <v>7.9915134370579913E-2</v>
      </c>
      <c r="Y121" s="147">
        <f t="shared" si="40"/>
        <v>9.1552012344091549E-2</v>
      </c>
      <c r="Z121" s="147">
        <f t="shared" si="41"/>
        <v>8.6665809438086661E-2</v>
      </c>
      <c r="AA121" s="147">
        <f t="shared" si="42"/>
        <v>8.6215764433586209E-2</v>
      </c>
      <c r="AB121" s="147">
        <f t="shared" si="43"/>
        <v>8.7501607303587497E-2</v>
      </c>
      <c r="AC121" s="147">
        <f t="shared" si="44"/>
        <v>8.1458145814581454E-2</v>
      </c>
      <c r="AD121" s="147">
        <f t="shared" si="45"/>
        <v>7.5157515751575157E-2</v>
      </c>
      <c r="AE121" s="147">
        <f t="shared" si="46"/>
        <v>7.2842998585572846E-2</v>
      </c>
      <c r="AF121" s="147">
        <f t="shared" si="47"/>
        <v>8.2679696541082676E-2</v>
      </c>
      <c r="AG121" s="148">
        <f t="shared" si="48"/>
        <v>-5.9866469689106583E-3</v>
      </c>
      <c r="AH121" s="148">
        <f t="shared" si="49"/>
        <v>-4.7298494837493404E-3</v>
      </c>
      <c r="AI121" s="148" t="e">
        <f>#REF!-#REF!</f>
        <v>#REF!</v>
      </c>
      <c r="AJ121" s="148">
        <f t="shared" si="51"/>
        <v>7.3065545677555022E-3</v>
      </c>
      <c r="AK121" s="148">
        <f t="shared" si="52"/>
        <v>2.6897688055890212E-3</v>
      </c>
      <c r="AL121" s="148">
        <f t="shared" si="53"/>
        <v>-9.3077995706387917E-4</v>
      </c>
      <c r="AM121" s="148">
        <f t="shared" si="54"/>
        <v>1.0172565732078503E-3</v>
      </c>
      <c r="AN121" s="148">
        <f t="shared" si="55"/>
        <v>1.5703523075843023E-3</v>
      </c>
      <c r="AO121" s="148">
        <f t="shared" si="56"/>
        <v>2.7877487988606925E-3</v>
      </c>
      <c r="AP121" s="148">
        <f t="shared" si="57"/>
        <v>-2.9133608804525479E-3</v>
      </c>
      <c r="AQ121" s="148">
        <f t="shared" si="58"/>
        <v>-3.0962500155462536E-3</v>
      </c>
      <c r="AR121" s="148">
        <f t="shared" si="59"/>
        <v>-4.583825974238398E-3</v>
      </c>
    </row>
    <row r="122" spans="1:45" s="117" customFormat="1" ht="15" x14ac:dyDescent="0.25">
      <c r="A122" s="15" t="s">
        <v>53</v>
      </c>
      <c r="B122" s="123" t="s">
        <v>10</v>
      </c>
      <c r="C122" s="94">
        <v>3177</v>
      </c>
      <c r="D122" s="94">
        <v>3723</v>
      </c>
      <c r="E122" s="94">
        <v>3625</v>
      </c>
      <c r="F122" s="94">
        <v>3488</v>
      </c>
      <c r="G122" s="94">
        <v>3931</v>
      </c>
      <c r="H122" s="94">
        <v>3560</v>
      </c>
      <c r="I122" s="94">
        <v>3832</v>
      </c>
      <c r="J122" s="94">
        <v>3600</v>
      </c>
      <c r="K122" s="94">
        <v>3212</v>
      </c>
      <c r="L122" s="94">
        <v>3499</v>
      </c>
      <c r="M122" s="94">
        <v>3137</v>
      </c>
      <c r="N122" s="94">
        <v>3805</v>
      </c>
      <c r="O122" s="94">
        <v>42589</v>
      </c>
      <c r="P122" s="141"/>
      <c r="Q122" s="141"/>
      <c r="R122" s="141"/>
      <c r="S122" s="141"/>
      <c r="V122" s="147">
        <f t="shared" si="37"/>
        <v>7.4596726854352063E-2</v>
      </c>
      <c r="W122" s="147">
        <f t="shared" si="38"/>
        <v>8.7416938646129289E-2</v>
      </c>
      <c r="X122" s="147">
        <f t="shared" si="39"/>
        <v>8.1899081922562164E-2</v>
      </c>
      <c r="Y122" s="147">
        <f t="shared" si="40"/>
        <v>9.2300828852520597E-2</v>
      </c>
      <c r="Z122" s="147">
        <f t="shared" si="41"/>
        <v>8.3589659301697622E-2</v>
      </c>
      <c r="AA122" s="147">
        <f t="shared" si="42"/>
        <v>8.9976284956209351E-2</v>
      </c>
      <c r="AB122" s="147">
        <f t="shared" si="43"/>
        <v>8.4528868956772876E-2</v>
      </c>
      <c r="AC122" s="147">
        <f t="shared" si="44"/>
        <v>7.5418535302542916E-2</v>
      </c>
      <c r="AD122" s="147">
        <f t="shared" si="45"/>
        <v>8.2157364577707864E-2</v>
      </c>
      <c r="AE122" s="147">
        <f t="shared" si="46"/>
        <v>7.3657517199276809E-2</v>
      </c>
      <c r="AF122" s="147">
        <f t="shared" si="47"/>
        <v>8.934231843903355E-2</v>
      </c>
      <c r="AG122" s="148">
        <f t="shared" si="48"/>
        <v>9.7943202803840723E-4</v>
      </c>
      <c r="AH122" s="148">
        <f t="shared" si="49"/>
        <v>1.2109207877814249E-2</v>
      </c>
      <c r="AI122" s="148" t="e">
        <f>#REF!-#REF!</f>
        <v>#REF!</v>
      </c>
      <c r="AJ122" s="148">
        <f t="shared" si="51"/>
        <v>3.4723777964699304E-3</v>
      </c>
      <c r="AK122" s="148">
        <f t="shared" si="52"/>
        <v>8.0885481925363073E-3</v>
      </c>
      <c r="AL122" s="148">
        <f t="shared" si="53"/>
        <v>1.6154205930954402E-3</v>
      </c>
      <c r="AM122" s="148">
        <f t="shared" si="54"/>
        <v>4.0698898706575948E-4</v>
      </c>
      <c r="AN122" s="148">
        <f t="shared" si="55"/>
        <v>-3.9928329074684493E-3</v>
      </c>
      <c r="AO122" s="148">
        <f t="shared" si="56"/>
        <v>-9.4127782376108859E-3</v>
      </c>
      <c r="AP122" s="148">
        <f t="shared" si="57"/>
        <v>-2.6501400055163465E-3</v>
      </c>
      <c r="AQ122" s="148">
        <f t="shared" si="58"/>
        <v>-1.0888088857721828E-2</v>
      </c>
      <c r="AR122" s="148">
        <f t="shared" si="59"/>
        <v>-9.7981782158080011E-3</v>
      </c>
    </row>
    <row r="123" spans="1:45" s="117" customFormat="1" ht="15" x14ac:dyDescent="0.25">
      <c r="A123" s="15" t="s">
        <v>54</v>
      </c>
      <c r="B123" s="123" t="s">
        <v>11</v>
      </c>
      <c r="C123" s="94">
        <v>1433</v>
      </c>
      <c r="D123" s="94">
        <v>1593</v>
      </c>
      <c r="E123" s="94">
        <v>1575</v>
      </c>
      <c r="F123" s="94">
        <v>1622</v>
      </c>
      <c r="G123" s="94">
        <v>1677</v>
      </c>
      <c r="H123" s="94">
        <v>1653</v>
      </c>
      <c r="I123" s="94">
        <v>1694</v>
      </c>
      <c r="J123" s="94">
        <v>1686</v>
      </c>
      <c r="K123" s="94">
        <v>1765</v>
      </c>
      <c r="L123" s="94">
        <v>1741</v>
      </c>
      <c r="M123" s="94">
        <v>1497</v>
      </c>
      <c r="N123" s="94">
        <v>1666</v>
      </c>
      <c r="O123" s="94">
        <v>19602</v>
      </c>
      <c r="P123" s="141"/>
      <c r="Q123" s="141"/>
      <c r="R123" s="141"/>
      <c r="S123" s="141"/>
      <c r="V123" s="147">
        <f t="shared" si="37"/>
        <v>7.3104785225997351E-2</v>
      </c>
      <c r="W123" s="147">
        <f t="shared" si="38"/>
        <v>8.1267217630853997E-2</v>
      </c>
      <c r="X123" s="147">
        <f t="shared" si="39"/>
        <v>8.2746658504234266E-2</v>
      </c>
      <c r="Y123" s="147">
        <f t="shared" si="40"/>
        <v>8.555249464340374E-2</v>
      </c>
      <c r="Z123" s="147">
        <f t="shared" si="41"/>
        <v>8.4328129782675232E-2</v>
      </c>
      <c r="AA123" s="147">
        <f t="shared" si="42"/>
        <v>8.6419753086419748E-2</v>
      </c>
      <c r="AB123" s="147">
        <f t="shared" si="43"/>
        <v>8.6011631466176922E-2</v>
      </c>
      <c r="AC123" s="147">
        <f t="shared" si="44"/>
        <v>9.0041832466074889E-2</v>
      </c>
      <c r="AD123" s="147">
        <f t="shared" si="45"/>
        <v>8.8817467605346395E-2</v>
      </c>
      <c r="AE123" s="147">
        <f t="shared" si="46"/>
        <v>7.6369758187940007E-2</v>
      </c>
      <c r="AF123" s="147">
        <f t="shared" si="47"/>
        <v>8.4991327415569834E-2</v>
      </c>
      <c r="AG123" s="148">
        <f t="shared" si="48"/>
        <v>-3.5002376044017403E-4</v>
      </c>
      <c r="AH123" s="148">
        <f t="shared" si="49"/>
        <v>5.9488616933863481E-3</v>
      </c>
      <c r="AI123" s="148" t="e">
        <f>#REF!-#REF!</f>
        <v>#REF!</v>
      </c>
      <c r="AJ123" s="148">
        <f t="shared" si="51"/>
        <v>5.5129904226523252E-3</v>
      </c>
      <c r="AK123" s="148">
        <f t="shared" si="52"/>
        <v>1.0027077933599415E-2</v>
      </c>
      <c r="AL123" s="148">
        <f t="shared" si="53"/>
        <v>4.0920805022114093E-3</v>
      </c>
      <c r="AM123" s="148">
        <f t="shared" si="54"/>
        <v>1.9907231661381447E-3</v>
      </c>
      <c r="AN123" s="148">
        <f t="shared" si="55"/>
        <v>-6.0786470305618651E-3</v>
      </c>
      <c r="AO123" s="148">
        <f t="shared" si="56"/>
        <v>4.1116119463523448E-3</v>
      </c>
      <c r="AP123" s="148">
        <f t="shared" si="57"/>
        <v>4.5954984574014673E-3</v>
      </c>
      <c r="AQ123" s="148">
        <f t="shared" si="58"/>
        <v>-4.5392386026180259E-3</v>
      </c>
      <c r="AR123" s="148">
        <f t="shared" si="59"/>
        <v>-2.4026169219692611E-2</v>
      </c>
    </row>
    <row r="124" spans="1:45" s="117" customFormat="1" ht="15" x14ac:dyDescent="0.25">
      <c r="A124" s="15" t="s">
        <v>55</v>
      </c>
      <c r="B124" s="123" t="s">
        <v>12</v>
      </c>
      <c r="C124" s="94">
        <v>5784</v>
      </c>
      <c r="D124" s="94">
        <v>6246</v>
      </c>
      <c r="E124" s="94">
        <v>5883</v>
      </c>
      <c r="F124" s="94">
        <v>5616</v>
      </c>
      <c r="G124" s="94">
        <v>5427</v>
      </c>
      <c r="H124" s="94">
        <v>5065</v>
      </c>
      <c r="I124" s="94">
        <v>5098</v>
      </c>
      <c r="J124" s="94">
        <v>5076</v>
      </c>
      <c r="K124" s="94">
        <v>4997</v>
      </c>
      <c r="L124" s="94">
        <v>4669</v>
      </c>
      <c r="M124" s="94">
        <v>4621</v>
      </c>
      <c r="N124" s="94">
        <v>5378</v>
      </c>
      <c r="O124" s="94">
        <v>63860</v>
      </c>
      <c r="P124" s="142"/>
      <c r="Q124" s="142"/>
      <c r="R124" s="142"/>
      <c r="S124" s="142"/>
      <c r="V124" s="147">
        <f t="shared" si="37"/>
        <v>9.0573128719072971E-2</v>
      </c>
      <c r="W124" s="147">
        <f t="shared" si="38"/>
        <v>9.7807704353272781E-2</v>
      </c>
      <c r="X124" s="147">
        <f t="shared" si="39"/>
        <v>8.7942373943000307E-2</v>
      </c>
      <c r="Y124" s="147">
        <f t="shared" si="40"/>
        <v>8.4982774819918575E-2</v>
      </c>
      <c r="Z124" s="147">
        <f t="shared" si="41"/>
        <v>7.9314124647666767E-2</v>
      </c>
      <c r="AA124" s="147">
        <f t="shared" si="42"/>
        <v>7.9830880050109618E-2</v>
      </c>
      <c r="AB124" s="147">
        <f t="shared" si="43"/>
        <v>7.9486376448481055E-2</v>
      </c>
      <c r="AC124" s="147">
        <f t="shared" si="44"/>
        <v>7.8249295333542121E-2</v>
      </c>
      <c r="AD124" s="147">
        <f t="shared" si="45"/>
        <v>7.3113059818352644E-2</v>
      </c>
      <c r="AE124" s="147">
        <f t="shared" si="46"/>
        <v>7.2361415596617601E-2</v>
      </c>
      <c r="AF124" s="147">
        <f t="shared" si="47"/>
        <v>8.4215471343564052E-2</v>
      </c>
      <c r="AG124" s="148">
        <f t="shared" si="48"/>
        <v>1.4460768833993262E-2</v>
      </c>
      <c r="AH124" s="148">
        <f t="shared" si="49"/>
        <v>1.3656878921949556E-2</v>
      </c>
      <c r="AI124" s="148" t="e">
        <f>#REF!-#REF!</f>
        <v>#REF!</v>
      </c>
      <c r="AJ124" s="148">
        <f t="shared" si="51"/>
        <v>5.592760235927946E-3</v>
      </c>
      <c r="AK124" s="148">
        <f t="shared" si="52"/>
        <v>3.719842566319867E-3</v>
      </c>
      <c r="AL124" s="148">
        <f t="shared" si="53"/>
        <v>1.5940716533383581E-3</v>
      </c>
      <c r="AM124" s="148">
        <f t="shared" si="54"/>
        <v>-1.7000010550305283E-3</v>
      </c>
      <c r="AN124" s="148">
        <f t="shared" si="55"/>
        <v>-8.6687957086560574E-3</v>
      </c>
      <c r="AO124" s="148">
        <f t="shared" si="56"/>
        <v>-5.1423416850803205E-3</v>
      </c>
      <c r="AP124" s="148">
        <f t="shared" si="57"/>
        <v>-8.5220236179425202E-3</v>
      </c>
      <c r="AQ124" s="148">
        <f t="shared" si="58"/>
        <v>-8.4847073323610633E-3</v>
      </c>
      <c r="AR124" s="148">
        <f t="shared" si="59"/>
        <v>-1.2737354772517348E-2</v>
      </c>
    </row>
    <row r="125" spans="1:45" s="117" customFormat="1" ht="15" x14ac:dyDescent="0.25">
      <c r="A125" s="15" t="s">
        <v>56</v>
      </c>
      <c r="B125" s="123" t="s">
        <v>13</v>
      </c>
      <c r="C125" s="94">
        <v>175</v>
      </c>
      <c r="D125" s="94">
        <v>194</v>
      </c>
      <c r="E125" s="94">
        <v>226</v>
      </c>
      <c r="F125" s="94">
        <v>206</v>
      </c>
      <c r="G125" s="94">
        <v>236</v>
      </c>
      <c r="H125" s="94">
        <v>227</v>
      </c>
      <c r="I125" s="94">
        <v>236</v>
      </c>
      <c r="J125" s="94">
        <v>252</v>
      </c>
      <c r="K125" s="94">
        <v>185</v>
      </c>
      <c r="L125" s="94">
        <v>226</v>
      </c>
      <c r="M125" s="94">
        <v>185</v>
      </c>
      <c r="N125" s="94">
        <v>225</v>
      </c>
      <c r="O125" s="94">
        <v>2573</v>
      </c>
      <c r="P125" s="141"/>
      <c r="Q125" s="141"/>
      <c r="R125" s="141"/>
      <c r="S125" s="141"/>
      <c r="V125" s="147">
        <f t="shared" si="37"/>
        <v>6.8013991449669645E-2</v>
      </c>
      <c r="W125" s="147">
        <f t="shared" si="38"/>
        <v>7.5398367664205213E-2</v>
      </c>
      <c r="X125" s="147">
        <f t="shared" si="39"/>
        <v>8.0062184220753979E-2</v>
      </c>
      <c r="Y125" s="147">
        <f t="shared" si="40"/>
        <v>9.1721725612125923E-2</v>
      </c>
      <c r="Z125" s="147">
        <f t="shared" si="41"/>
        <v>8.8223863194714341E-2</v>
      </c>
      <c r="AA125" s="147">
        <f t="shared" si="42"/>
        <v>9.1721725612125923E-2</v>
      </c>
      <c r="AB125" s="147">
        <f t="shared" si="43"/>
        <v>9.7940147687524293E-2</v>
      </c>
      <c r="AC125" s="147">
        <f t="shared" si="44"/>
        <v>7.1900505246793631E-2</v>
      </c>
      <c r="AD125" s="147">
        <f t="shared" si="45"/>
        <v>8.7835211815001937E-2</v>
      </c>
      <c r="AE125" s="147">
        <f t="shared" si="46"/>
        <v>7.1900505246793631E-2</v>
      </c>
      <c r="AF125" s="147">
        <f t="shared" si="47"/>
        <v>8.7446560435289547E-2</v>
      </c>
      <c r="AG125" s="148">
        <f t="shared" si="48"/>
        <v>-6.9983133610224943E-2</v>
      </c>
      <c r="AH125" s="148">
        <f t="shared" si="49"/>
        <v>-2.0912125867179554E-2</v>
      </c>
      <c r="AI125" s="148" t="e">
        <f>#REF!-#REF!</f>
        <v>#REF!</v>
      </c>
      <c r="AJ125" s="148">
        <f t="shared" si="51"/>
        <v>2.0167598691285843E-2</v>
      </c>
      <c r="AK125" s="148">
        <f t="shared" si="52"/>
        <v>1.4098342765935218E-2</v>
      </c>
      <c r="AL125" s="148">
        <f t="shared" si="53"/>
        <v>4.8506001376946994E-3</v>
      </c>
      <c r="AM125" s="148">
        <f t="shared" si="54"/>
        <v>1.6494126187113947E-2</v>
      </c>
      <c r="AN125" s="148">
        <f t="shared" si="55"/>
        <v>1.7441824735919112E-2</v>
      </c>
      <c r="AO125" s="148">
        <f t="shared" si="56"/>
        <v>-1.6743481336819216E-2</v>
      </c>
      <c r="AP125" s="148">
        <f t="shared" si="57"/>
        <v>2.4107372811647834E-2</v>
      </c>
      <c r="AQ125" s="148">
        <f t="shared" si="58"/>
        <v>-1.4347697915640487E-2</v>
      </c>
      <c r="AR125" s="148">
        <f t="shared" si="59"/>
        <v>1.2218961010277571E-2</v>
      </c>
    </row>
    <row r="126" spans="1:45" s="117" customFormat="1" ht="15" x14ac:dyDescent="0.25">
      <c r="A126" s="15" t="s">
        <v>57</v>
      </c>
      <c r="B126" s="123" t="s">
        <v>107</v>
      </c>
      <c r="C126" s="94">
        <v>2748</v>
      </c>
      <c r="D126" s="94">
        <v>3051</v>
      </c>
      <c r="E126" s="94">
        <v>2973</v>
      </c>
      <c r="F126" s="94">
        <v>3008</v>
      </c>
      <c r="G126" s="94">
        <v>2862</v>
      </c>
      <c r="H126" s="94">
        <v>2859</v>
      </c>
      <c r="I126" s="94">
        <v>2826</v>
      </c>
      <c r="J126" s="94">
        <v>2747</v>
      </c>
      <c r="K126" s="94">
        <v>2418</v>
      </c>
      <c r="L126" s="94">
        <v>2219</v>
      </c>
      <c r="M126" s="94">
        <v>2094</v>
      </c>
      <c r="N126" s="94">
        <v>2463</v>
      </c>
      <c r="O126" s="94">
        <v>32268</v>
      </c>
      <c r="P126" s="141"/>
      <c r="Q126" s="141"/>
      <c r="R126" s="141"/>
      <c r="S126" s="141"/>
      <c r="V126" s="147">
        <f t="shared" si="37"/>
        <v>8.5161770174786169E-2</v>
      </c>
      <c r="W126" s="147">
        <f t="shared" si="38"/>
        <v>9.4551878021569363E-2</v>
      </c>
      <c r="X126" s="147">
        <f t="shared" si="39"/>
        <v>9.3219288459154587E-2</v>
      </c>
      <c r="Y126" s="147">
        <f t="shared" si="40"/>
        <v>8.8694682037932321E-2</v>
      </c>
      <c r="Z126" s="147">
        <f t="shared" si="41"/>
        <v>8.8601710673112677E-2</v>
      </c>
      <c r="AA126" s="147">
        <f t="shared" si="42"/>
        <v>8.757902566009669E-2</v>
      </c>
      <c r="AB126" s="147">
        <f t="shared" si="43"/>
        <v>8.5130779719846283E-2</v>
      </c>
      <c r="AC126" s="147">
        <f t="shared" si="44"/>
        <v>7.4934920044626249E-2</v>
      </c>
      <c r="AD126" s="147">
        <f t="shared" si="45"/>
        <v>6.8767819511590431E-2</v>
      </c>
      <c r="AE126" s="147">
        <f t="shared" si="46"/>
        <v>6.4894012644105617E-2</v>
      </c>
      <c r="AF126" s="147">
        <f t="shared" si="47"/>
        <v>7.6329490516920784E-2</v>
      </c>
      <c r="AG126" s="148">
        <f t="shared" si="48"/>
        <v>-7.8614856391673177E-3</v>
      </c>
      <c r="AH126" s="148">
        <f t="shared" si="49"/>
        <v>1.1375153752803679E-3</v>
      </c>
      <c r="AI126" s="148" t="e">
        <f>#REF!-#REF!</f>
        <v>#REF!</v>
      </c>
      <c r="AJ126" s="148">
        <f t="shared" si="51"/>
        <v>1.0936427963953166E-2</v>
      </c>
      <c r="AK126" s="148">
        <f t="shared" si="52"/>
        <v>-6.2810143930827622E-4</v>
      </c>
      <c r="AL126" s="148">
        <f t="shared" si="53"/>
        <v>9.929067091777502E-3</v>
      </c>
      <c r="AM126" s="148">
        <f t="shared" si="54"/>
        <v>8.0940832731416085E-3</v>
      </c>
      <c r="AN126" s="148">
        <f t="shared" si="55"/>
        <v>1.825024432382763E-3</v>
      </c>
      <c r="AO126" s="148">
        <f t="shared" si="56"/>
        <v>-1.4512528245936435E-3</v>
      </c>
      <c r="AP126" s="148">
        <f t="shared" si="57"/>
        <v>-2.2932834096767579E-3</v>
      </c>
      <c r="AQ126" s="148">
        <f t="shared" si="58"/>
        <v>-9.6268814862833785E-3</v>
      </c>
      <c r="AR126" s="148">
        <f t="shared" si="59"/>
        <v>-1.169963189951774E-2</v>
      </c>
    </row>
    <row r="127" spans="1:45" s="117" customFormat="1" ht="15" x14ac:dyDescent="0.25">
      <c r="A127" s="15" t="s">
        <v>58</v>
      </c>
      <c r="B127" s="123" t="s">
        <v>15</v>
      </c>
      <c r="C127" s="94">
        <v>2926</v>
      </c>
      <c r="D127" s="94">
        <v>3523</v>
      </c>
      <c r="E127" s="94">
        <v>3184</v>
      </c>
      <c r="F127" s="94">
        <v>3066</v>
      </c>
      <c r="G127" s="94">
        <v>3187</v>
      </c>
      <c r="H127" s="94">
        <v>3043</v>
      </c>
      <c r="I127" s="94">
        <v>2981</v>
      </c>
      <c r="J127" s="94">
        <v>2774</v>
      </c>
      <c r="K127" s="94">
        <v>2458</v>
      </c>
      <c r="L127" s="94">
        <v>2513</v>
      </c>
      <c r="M127" s="94">
        <v>2318</v>
      </c>
      <c r="N127" s="94">
        <v>2665</v>
      </c>
      <c r="O127" s="94">
        <v>34638</v>
      </c>
      <c r="P127" s="141"/>
      <c r="Q127" s="141"/>
      <c r="R127" s="141"/>
      <c r="S127" s="141"/>
      <c r="V127" s="147">
        <f t="shared" si="37"/>
        <v>8.4473699405277436E-2</v>
      </c>
      <c r="W127" s="147">
        <f t="shared" si="38"/>
        <v>0.10170910560655927</v>
      </c>
      <c r="X127" s="147">
        <f t="shared" si="39"/>
        <v>8.8515503204573007E-2</v>
      </c>
      <c r="Y127" s="147">
        <f t="shared" si="40"/>
        <v>9.2008776488249899E-2</v>
      </c>
      <c r="Z127" s="147">
        <f t="shared" si="41"/>
        <v>8.7851492580403021E-2</v>
      </c>
      <c r="AA127" s="147">
        <f t="shared" si="42"/>
        <v>8.6061550897857844E-2</v>
      </c>
      <c r="AB127" s="147">
        <f t="shared" si="43"/>
        <v>8.0085455280327969E-2</v>
      </c>
      <c r="AC127" s="147">
        <f t="shared" si="44"/>
        <v>7.0962526704775097E-2</v>
      </c>
      <c r="AD127" s="147">
        <f t="shared" si="45"/>
        <v>7.2550378197355506E-2</v>
      </c>
      <c r="AE127" s="147">
        <f t="shared" si="46"/>
        <v>6.6920722905479527E-2</v>
      </c>
      <c r="AF127" s="147">
        <f t="shared" si="47"/>
        <v>7.6938622322304986E-2</v>
      </c>
      <c r="AG127" s="148">
        <f t="shared" si="48"/>
        <v>-3.8644184357253253E-3</v>
      </c>
      <c r="AH127" s="148">
        <f t="shared" si="49"/>
        <v>6.435820213045354E-3</v>
      </c>
      <c r="AI127" s="148" t="e">
        <f>#REF!-#REF!</f>
        <v>#REF!</v>
      </c>
      <c r="AJ127" s="148">
        <f t="shared" si="51"/>
        <v>5.293492574439132E-3</v>
      </c>
      <c r="AK127" s="148">
        <f t="shared" si="52"/>
        <v>4.7791485429354019E-3</v>
      </c>
      <c r="AL127" s="148">
        <f t="shared" si="53"/>
        <v>6.1358912956916561E-3</v>
      </c>
      <c r="AM127" s="148">
        <f t="shared" si="54"/>
        <v>5.227056966129448E-3</v>
      </c>
      <c r="AN127" s="148">
        <f t="shared" si="55"/>
        <v>6.721022405076077E-4</v>
      </c>
      <c r="AO127" s="148">
        <f t="shared" si="56"/>
        <v>-8.706631695588718E-3</v>
      </c>
      <c r="AP127" s="148">
        <f t="shared" si="57"/>
        <v>-5.4418339505568347E-3</v>
      </c>
      <c r="AQ127" s="148">
        <f t="shared" si="58"/>
        <v>-6.5238383883271384E-3</v>
      </c>
      <c r="AR127" s="148">
        <f t="shared" si="59"/>
        <v>-1.4270200120351975E-2</v>
      </c>
    </row>
    <row r="128" spans="1:45" s="117" customFormat="1" ht="15" x14ac:dyDescent="0.25">
      <c r="A128" s="15" t="s">
        <v>59</v>
      </c>
      <c r="B128" s="123" t="s">
        <v>16</v>
      </c>
      <c r="C128" s="94">
        <v>996</v>
      </c>
      <c r="D128" s="94">
        <v>1265</v>
      </c>
      <c r="E128" s="94">
        <v>1047</v>
      </c>
      <c r="F128" s="94">
        <v>1106</v>
      </c>
      <c r="G128" s="94">
        <v>1051</v>
      </c>
      <c r="H128" s="94">
        <v>1092</v>
      </c>
      <c r="I128" s="94">
        <v>1266</v>
      </c>
      <c r="J128" s="94">
        <v>1202</v>
      </c>
      <c r="K128" s="94">
        <v>1189</v>
      </c>
      <c r="L128" s="94">
        <v>1097</v>
      </c>
      <c r="M128" s="94">
        <v>1249</v>
      </c>
      <c r="N128" s="94">
        <v>1379</v>
      </c>
      <c r="O128" s="94">
        <v>13939</v>
      </c>
      <c r="P128" s="141"/>
      <c r="Q128" s="141"/>
      <c r="R128" s="141"/>
      <c r="S128" s="141"/>
      <c r="V128" s="147">
        <f t="shared" si="37"/>
        <v>7.1454193270679395E-2</v>
      </c>
      <c r="W128" s="147">
        <f t="shared" si="38"/>
        <v>9.0752564746395009E-2</v>
      </c>
      <c r="X128" s="147">
        <f t="shared" si="39"/>
        <v>7.934572063993113E-2</v>
      </c>
      <c r="Y128" s="147">
        <f t="shared" si="40"/>
        <v>7.5399956955305256E-2</v>
      </c>
      <c r="Z128" s="147">
        <f t="shared" si="41"/>
        <v>7.834134442929909E-2</v>
      </c>
      <c r="AA128" s="147">
        <f t="shared" si="42"/>
        <v>9.0824305904297298E-2</v>
      </c>
      <c r="AB128" s="147">
        <f t="shared" si="43"/>
        <v>8.6232871798550825E-2</v>
      </c>
      <c r="AC128" s="147">
        <f t="shared" si="44"/>
        <v>8.5300236745821073E-2</v>
      </c>
      <c r="AD128" s="147">
        <f t="shared" si="45"/>
        <v>7.8700050218810533E-2</v>
      </c>
      <c r="AE128" s="147">
        <f t="shared" si="46"/>
        <v>8.9604706219958391E-2</v>
      </c>
      <c r="AF128" s="147">
        <f t="shared" si="47"/>
        <v>9.8931056747255899E-2</v>
      </c>
      <c r="AG128" s="148">
        <f t="shared" si="48"/>
        <v>5.0476384521074141E-3</v>
      </c>
      <c r="AH128" s="148">
        <f t="shared" si="49"/>
        <v>2.200500329497089E-2</v>
      </c>
      <c r="AI128" s="148" t="e">
        <f>#REF!-#REF!</f>
        <v>#REF!</v>
      </c>
      <c r="AJ128" s="148">
        <f t="shared" si="51"/>
        <v>6.0986422167128018E-4</v>
      </c>
      <c r="AK128" s="148">
        <f t="shared" si="52"/>
        <v>-4.486579491036341E-4</v>
      </c>
      <c r="AL128" s="148">
        <f t="shared" si="53"/>
        <v>3.1950315147458302E-3</v>
      </c>
      <c r="AM128" s="148">
        <f t="shared" si="54"/>
        <v>1.1932382377180639E-2</v>
      </c>
      <c r="AN128" s="148">
        <f t="shared" si="55"/>
        <v>-4.624071714062622E-4</v>
      </c>
      <c r="AO128" s="148">
        <f t="shared" si="56"/>
        <v>-9.2684089756558952E-4</v>
      </c>
      <c r="AP128" s="148">
        <f t="shared" si="57"/>
        <v>-1.1116570928282721E-2</v>
      </c>
      <c r="AQ128" s="148">
        <f t="shared" si="58"/>
        <v>-7.5470690434048526E-3</v>
      </c>
      <c r="AR128" s="148">
        <f t="shared" si="59"/>
        <v>-2.6937066545760099E-2</v>
      </c>
    </row>
    <row r="129" spans="1:44" s="117" customFormat="1" ht="15" x14ac:dyDescent="0.25">
      <c r="A129" s="15" t="s">
        <v>60</v>
      </c>
      <c r="B129" s="123" t="s">
        <v>43</v>
      </c>
      <c r="C129" s="94">
        <v>5081</v>
      </c>
      <c r="D129" s="94">
        <v>5477</v>
      </c>
      <c r="E129" s="94">
        <v>5352</v>
      </c>
      <c r="F129" s="94">
        <v>5402</v>
      </c>
      <c r="G129" s="94">
        <v>5375</v>
      </c>
      <c r="H129" s="94">
        <v>5074</v>
      </c>
      <c r="I129" s="94">
        <v>4940</v>
      </c>
      <c r="J129" s="94">
        <v>4655</v>
      </c>
      <c r="K129" s="94">
        <v>4556</v>
      </c>
      <c r="L129" s="94">
        <v>4357</v>
      </c>
      <c r="M129" s="94">
        <v>3759</v>
      </c>
      <c r="N129" s="94">
        <v>4292</v>
      </c>
      <c r="O129" s="94">
        <v>58320</v>
      </c>
      <c r="P129" s="141"/>
      <c r="Q129" s="141"/>
      <c r="R129" s="141"/>
      <c r="S129" s="141"/>
      <c r="V129" s="147">
        <f t="shared" si="37"/>
        <v>8.7122770919067213E-2</v>
      </c>
      <c r="W129" s="147">
        <f t="shared" si="38"/>
        <v>9.3912894375857342E-2</v>
      </c>
      <c r="X129" s="147">
        <f t="shared" si="39"/>
        <v>9.2626886145404666E-2</v>
      </c>
      <c r="Y129" s="147">
        <f t="shared" si="40"/>
        <v>9.2163923182441695E-2</v>
      </c>
      <c r="Z129" s="147">
        <f t="shared" si="41"/>
        <v>8.7002743484224959E-2</v>
      </c>
      <c r="AA129" s="147">
        <f t="shared" si="42"/>
        <v>8.470507544581618E-2</v>
      </c>
      <c r="AB129" s="147">
        <f t="shared" si="43"/>
        <v>7.9818244170096017E-2</v>
      </c>
      <c r="AC129" s="147">
        <f t="shared" si="44"/>
        <v>7.8120713305898495E-2</v>
      </c>
      <c r="AD129" s="147">
        <f t="shared" si="45"/>
        <v>7.4708504801097392E-2</v>
      </c>
      <c r="AE129" s="147">
        <f t="shared" si="46"/>
        <v>6.4454732510288062E-2</v>
      </c>
      <c r="AF129" s="147">
        <f t="shared" si="47"/>
        <v>7.3593964334705081E-2</v>
      </c>
      <c r="AG129" s="148">
        <f t="shared" si="48"/>
        <v>-4.2138147904380585E-3</v>
      </c>
      <c r="AH129" s="148">
        <f t="shared" si="49"/>
        <v>1.5724163822329329E-3</v>
      </c>
      <c r="AI129" s="148" t="e">
        <f>#REF!-#REF!</f>
        <v>#REF!</v>
      </c>
      <c r="AJ129" s="148">
        <f t="shared" si="51"/>
        <v>6.2569254204887653E-3</v>
      </c>
      <c r="AK129" s="148">
        <f t="shared" si="52"/>
        <v>4.3849908306919233E-3</v>
      </c>
      <c r="AL129" s="148">
        <f t="shared" si="53"/>
        <v>9.1457708467583554E-4</v>
      </c>
      <c r="AM129" s="148">
        <f t="shared" si="54"/>
        <v>1.9808288053329015E-3</v>
      </c>
      <c r="AN129" s="148">
        <f t="shared" si="55"/>
        <v>-4.2268997809256914E-4</v>
      </c>
      <c r="AO129" s="148">
        <f t="shared" si="56"/>
        <v>-1.8736508075941627E-3</v>
      </c>
      <c r="AP129" s="148">
        <f t="shared" si="57"/>
        <v>2.5867696525389422E-3</v>
      </c>
      <c r="AQ129" s="148">
        <f t="shared" si="58"/>
        <v>-5.0956294192985863E-3</v>
      </c>
      <c r="AR129" s="148">
        <f t="shared" si="59"/>
        <v>-1.1578370507402042E-2</v>
      </c>
    </row>
    <row r="130" spans="1:44" s="117" customFormat="1" ht="15" x14ac:dyDescent="0.25">
      <c r="A130" s="15" t="s">
        <v>61</v>
      </c>
      <c r="B130" s="123" t="s">
        <v>17</v>
      </c>
      <c r="C130" s="94">
        <v>4620</v>
      </c>
      <c r="D130" s="94">
        <v>5516</v>
      </c>
      <c r="E130" s="94">
        <v>5044</v>
      </c>
      <c r="F130" s="94">
        <v>4806</v>
      </c>
      <c r="G130" s="94">
        <v>5032</v>
      </c>
      <c r="H130" s="94">
        <v>4288</v>
      </c>
      <c r="I130" s="94">
        <v>4415</v>
      </c>
      <c r="J130" s="94">
        <v>4461</v>
      </c>
      <c r="K130" s="94">
        <v>3963</v>
      </c>
      <c r="L130" s="94">
        <v>4281</v>
      </c>
      <c r="M130" s="94">
        <v>4086</v>
      </c>
      <c r="N130" s="94">
        <v>4455</v>
      </c>
      <c r="O130" s="94">
        <v>54967</v>
      </c>
      <c r="P130" s="141"/>
      <c r="Q130" s="141"/>
      <c r="R130" s="141"/>
      <c r="S130" s="141"/>
      <c r="V130" s="147">
        <f t="shared" si="37"/>
        <v>8.4050430258154896E-2</v>
      </c>
      <c r="W130" s="147">
        <f t="shared" si="38"/>
        <v>0.10035111976276676</v>
      </c>
      <c r="X130" s="147">
        <f t="shared" si="39"/>
        <v>8.7434278749067618E-2</v>
      </c>
      <c r="Y130" s="147">
        <f t="shared" si="40"/>
        <v>9.1545836592864804E-2</v>
      </c>
      <c r="Z130" s="147">
        <f t="shared" si="41"/>
        <v>7.8010442629213889E-2</v>
      </c>
      <c r="AA130" s="147">
        <f t="shared" si="42"/>
        <v>8.0320919824622042E-2</v>
      </c>
      <c r="AB130" s="147">
        <f t="shared" si="43"/>
        <v>8.1157785580439179E-2</v>
      </c>
      <c r="AC130" s="147">
        <f t="shared" si="44"/>
        <v>7.2097804137027668E-2</v>
      </c>
      <c r="AD130" s="147">
        <f t="shared" si="45"/>
        <v>7.7883093492459116E-2</v>
      </c>
      <c r="AE130" s="147">
        <f t="shared" si="46"/>
        <v>7.4335510397147378E-2</v>
      </c>
      <c r="AF130" s="147">
        <f t="shared" si="47"/>
        <v>8.1048629177506507E-2</v>
      </c>
      <c r="AG130" s="148">
        <f t="shared" si="48"/>
        <v>-6.1485245415150436E-3</v>
      </c>
      <c r="AH130" s="148">
        <f t="shared" si="49"/>
        <v>1.808899170486572E-3</v>
      </c>
      <c r="AI130" s="148" t="e">
        <f>#REF!-#REF!</f>
        <v>#REF!</v>
      </c>
      <c r="AJ130" s="148">
        <f t="shared" si="51"/>
        <v>4.6800841951114419E-3</v>
      </c>
      <c r="AK130" s="148">
        <f t="shared" si="52"/>
        <v>1.0570316284805759E-2</v>
      </c>
      <c r="AL130" s="148">
        <f t="shared" si="53"/>
        <v>-6.7791420411812686E-3</v>
      </c>
      <c r="AM130" s="148">
        <f t="shared" si="54"/>
        <v>-1.7731482050836467E-3</v>
      </c>
      <c r="AN130" s="148">
        <f t="shared" si="55"/>
        <v>5.4900223029706596E-4</v>
      </c>
      <c r="AO130" s="148">
        <f t="shared" si="56"/>
        <v>-6.090515290862672E-3</v>
      </c>
      <c r="AP130" s="148">
        <f t="shared" si="57"/>
        <v>1.5834693978409864E-3</v>
      </c>
      <c r="AQ130" s="148">
        <f t="shared" si="58"/>
        <v>4.2520777392212744E-3</v>
      </c>
      <c r="AR130" s="148">
        <f t="shared" si="59"/>
        <v>-2.3861754478193831E-4</v>
      </c>
    </row>
    <row r="131" spans="1:44" s="117" customFormat="1" ht="15" x14ac:dyDescent="0.25">
      <c r="A131" s="15" t="s">
        <v>62</v>
      </c>
      <c r="B131" s="123" t="s">
        <v>36</v>
      </c>
      <c r="C131" s="94">
        <v>3088</v>
      </c>
      <c r="D131" s="94">
        <v>3491</v>
      </c>
      <c r="E131" s="94">
        <v>3365</v>
      </c>
      <c r="F131" s="94">
        <v>3472</v>
      </c>
      <c r="G131" s="94">
        <v>3414</v>
      </c>
      <c r="H131" s="94">
        <v>2969</v>
      </c>
      <c r="I131" s="94">
        <v>3219</v>
      </c>
      <c r="J131" s="94">
        <v>3037</v>
      </c>
      <c r="K131" s="94">
        <v>2760</v>
      </c>
      <c r="L131" s="94">
        <v>2888</v>
      </c>
      <c r="M131" s="94">
        <v>2696</v>
      </c>
      <c r="N131" s="94">
        <v>3294</v>
      </c>
      <c r="O131" s="94">
        <v>37693</v>
      </c>
      <c r="P131" s="141"/>
      <c r="Q131" s="141"/>
      <c r="R131" s="141"/>
      <c r="S131" s="141"/>
      <c r="V131" s="147">
        <f t="shared" si="37"/>
        <v>8.1925025866871837E-2</v>
      </c>
      <c r="W131" s="147">
        <f t="shared" si="38"/>
        <v>9.2616666224497921E-2</v>
      </c>
      <c r="X131" s="147">
        <f t="shared" si="39"/>
        <v>9.2112593850317032E-2</v>
      </c>
      <c r="Y131" s="147">
        <f t="shared" si="40"/>
        <v>9.0573846602817504E-2</v>
      </c>
      <c r="Z131" s="147">
        <f t="shared" si="41"/>
        <v>7.8767940997002101E-2</v>
      </c>
      <c r="AA131" s="147">
        <f t="shared" si="42"/>
        <v>8.5400472236224226E-2</v>
      </c>
      <c r="AB131" s="147">
        <f t="shared" si="43"/>
        <v>8.0571989494070517E-2</v>
      </c>
      <c r="AC131" s="147">
        <f t="shared" si="44"/>
        <v>7.3223144881012392E-2</v>
      </c>
      <c r="AD131" s="147">
        <f t="shared" si="45"/>
        <v>7.6619000875494128E-2</v>
      </c>
      <c r="AE131" s="147">
        <f t="shared" si="46"/>
        <v>7.1525216883771517E-2</v>
      </c>
      <c r="AF131" s="147">
        <f t="shared" si="47"/>
        <v>8.7390231607990879E-2</v>
      </c>
      <c r="AG131" s="148">
        <f t="shared" si="48"/>
        <v>-3.4882642465803582E-3</v>
      </c>
      <c r="AH131" s="148">
        <f t="shared" si="49"/>
        <v>2.7463258679338992E-3</v>
      </c>
      <c r="AI131" s="148" t="e">
        <f>#REF!-#REF!</f>
        <v>#REF!</v>
      </c>
      <c r="AJ131" s="148">
        <f t="shared" si="51"/>
        <v>1.2236851008609842E-2</v>
      </c>
      <c r="AK131" s="148">
        <f t="shared" si="52"/>
        <v>5.997941686556027E-3</v>
      </c>
      <c r="AL131" s="148">
        <f t="shared" si="53"/>
        <v>-8.8873804508639159E-3</v>
      </c>
      <c r="AM131" s="148">
        <f t="shared" si="54"/>
        <v>8.2456731996274901E-4</v>
      </c>
      <c r="AN131" s="148">
        <f t="shared" si="55"/>
        <v>-3.409642056442716E-3</v>
      </c>
      <c r="AO131" s="148">
        <f t="shared" si="56"/>
        <v>-3.8973305376802103E-3</v>
      </c>
      <c r="AP131" s="148">
        <f t="shared" si="57"/>
        <v>1.6865319397837003E-3</v>
      </c>
      <c r="AQ131" s="148">
        <f t="shared" si="58"/>
        <v>-4.7038484862987201E-3</v>
      </c>
      <c r="AR131" s="148">
        <f t="shared" si="59"/>
        <v>1.3016308516429625E-3</v>
      </c>
    </row>
    <row r="132" spans="1:44" s="117" customFormat="1" ht="15" x14ac:dyDescent="0.25">
      <c r="A132" s="15" t="s">
        <v>63</v>
      </c>
      <c r="B132" s="123" t="s">
        <v>18</v>
      </c>
      <c r="C132" s="94">
        <v>3987</v>
      </c>
      <c r="D132" s="94">
        <v>4283</v>
      </c>
      <c r="E132" s="94">
        <v>4098</v>
      </c>
      <c r="F132" s="94">
        <v>4285</v>
      </c>
      <c r="G132" s="94">
        <v>4186</v>
      </c>
      <c r="H132" s="94">
        <v>3931</v>
      </c>
      <c r="I132" s="94">
        <v>4274</v>
      </c>
      <c r="J132" s="94">
        <v>4107</v>
      </c>
      <c r="K132" s="94">
        <v>3860</v>
      </c>
      <c r="L132" s="94">
        <v>3816</v>
      </c>
      <c r="M132" s="94">
        <v>3372</v>
      </c>
      <c r="N132" s="94">
        <v>3671</v>
      </c>
      <c r="O132" s="94">
        <v>47870</v>
      </c>
      <c r="P132" s="141"/>
      <c r="Q132" s="141"/>
      <c r="R132" s="141"/>
      <c r="S132" s="141"/>
      <c r="V132" s="147">
        <f t="shared" si="37"/>
        <v>8.3288071861291002E-2</v>
      </c>
      <c r="W132" s="147">
        <f t="shared" si="38"/>
        <v>8.9471485272613324E-2</v>
      </c>
      <c r="X132" s="147">
        <f t="shared" si="39"/>
        <v>8.9513265092960106E-2</v>
      </c>
      <c r="Y132" s="147">
        <f t="shared" si="40"/>
        <v>8.7445163985794855E-2</v>
      </c>
      <c r="Z132" s="147">
        <f t="shared" si="41"/>
        <v>8.2118236891581362E-2</v>
      </c>
      <c r="AA132" s="147">
        <f t="shared" si="42"/>
        <v>8.9283476081052845E-2</v>
      </c>
      <c r="AB132" s="147">
        <f t="shared" si="43"/>
        <v>8.5794861082097343E-2</v>
      </c>
      <c r="AC132" s="147">
        <f t="shared" si="44"/>
        <v>8.0635053269270937E-2</v>
      </c>
      <c r="AD132" s="147">
        <f t="shared" si="45"/>
        <v>7.9715897221641949E-2</v>
      </c>
      <c r="AE132" s="147">
        <f t="shared" si="46"/>
        <v>7.0440777104658445E-2</v>
      </c>
      <c r="AF132" s="147">
        <f t="shared" si="47"/>
        <v>7.668686024650094E-2</v>
      </c>
      <c r="AG132" s="148">
        <f t="shared" si="48"/>
        <v>-2.6110400712699711E-3</v>
      </c>
      <c r="AH132" s="148">
        <f t="shared" si="49"/>
        <v>-4.8478754891667641E-4</v>
      </c>
      <c r="AI132" s="148" t="e">
        <f>#REF!-#REF!</f>
        <v>#REF!</v>
      </c>
      <c r="AJ132" s="148">
        <f t="shared" si="51"/>
        <v>3.9747896838630559E-3</v>
      </c>
      <c r="AK132" s="148">
        <f t="shared" si="52"/>
        <v>7.0682988187750623E-3</v>
      </c>
      <c r="AL132" s="148">
        <f t="shared" si="53"/>
        <v>3.837571517195576E-3</v>
      </c>
      <c r="AM132" s="148">
        <f t="shared" si="54"/>
        <v>7.7570819954918269E-3</v>
      </c>
      <c r="AN132" s="148">
        <f t="shared" si="55"/>
        <v>8.19880240912646E-4</v>
      </c>
      <c r="AO132" s="148">
        <f t="shared" si="56"/>
        <v>-3.3256373496714925E-3</v>
      </c>
      <c r="AP132" s="148">
        <f t="shared" si="57"/>
        <v>-6.1588837994484835E-4</v>
      </c>
      <c r="AQ132" s="148">
        <f t="shared" si="58"/>
        <v>-2.76843715851606E-3</v>
      </c>
      <c r="AR132" s="148">
        <f t="shared" si="59"/>
        <v>-1.2953855616998133E-2</v>
      </c>
    </row>
    <row r="133" spans="1:44" s="117" customFormat="1" ht="15" x14ac:dyDescent="0.25">
      <c r="A133" s="15" t="s">
        <v>64</v>
      </c>
      <c r="B133" s="123" t="s">
        <v>19</v>
      </c>
      <c r="C133" s="94">
        <v>2223</v>
      </c>
      <c r="D133" s="94">
        <v>2573</v>
      </c>
      <c r="E133" s="94">
        <v>2588</v>
      </c>
      <c r="F133" s="94">
        <v>2324</v>
      </c>
      <c r="G133" s="94">
        <v>2132</v>
      </c>
      <c r="H133" s="94">
        <v>2134</v>
      </c>
      <c r="I133" s="94">
        <v>2030</v>
      </c>
      <c r="J133" s="94">
        <v>1994</v>
      </c>
      <c r="K133" s="94">
        <v>1623</v>
      </c>
      <c r="L133" s="94">
        <v>1630</v>
      </c>
      <c r="M133" s="94">
        <v>1458</v>
      </c>
      <c r="N133" s="94">
        <v>1675</v>
      </c>
      <c r="O133" s="94">
        <v>24384</v>
      </c>
      <c r="P133" s="141"/>
      <c r="Q133" s="141"/>
      <c r="R133" s="141"/>
      <c r="S133" s="141"/>
      <c r="V133" s="147">
        <f t="shared" si="37"/>
        <v>9.116633858267717E-2</v>
      </c>
      <c r="W133" s="147">
        <f t="shared" si="38"/>
        <v>0.10552001312335958</v>
      </c>
      <c r="X133" s="147">
        <f t="shared" si="39"/>
        <v>9.530839895013124E-2</v>
      </c>
      <c r="Y133" s="147">
        <f t="shared" si="40"/>
        <v>8.7434383202099744E-2</v>
      </c>
      <c r="Z133" s="147">
        <f t="shared" si="41"/>
        <v>8.7516404199475067E-2</v>
      </c>
      <c r="AA133" s="147">
        <f t="shared" si="42"/>
        <v>8.3251312335958005E-2</v>
      </c>
      <c r="AB133" s="147">
        <f t="shared" si="43"/>
        <v>8.1774934383202103E-2</v>
      </c>
      <c r="AC133" s="147">
        <f t="shared" si="44"/>
        <v>6.6560039370078747E-2</v>
      </c>
      <c r="AD133" s="147">
        <f t="shared" si="45"/>
        <v>6.6847112860892385E-2</v>
      </c>
      <c r="AE133" s="147">
        <f t="shared" si="46"/>
        <v>5.9793307086614171E-2</v>
      </c>
      <c r="AF133" s="147">
        <f t="shared" si="47"/>
        <v>6.8692585301837264E-2</v>
      </c>
      <c r="AG133" s="148">
        <f t="shared" si="48"/>
        <v>-3.02725998614016E-3</v>
      </c>
      <c r="AH133" s="148">
        <f t="shared" si="49"/>
        <v>8.0984753798057363E-3</v>
      </c>
      <c r="AI133" s="148" t="e">
        <f>#REF!-#REF!</f>
        <v>#REF!</v>
      </c>
      <c r="AJ133" s="148">
        <f t="shared" si="51"/>
        <v>5.0038837243699535E-3</v>
      </c>
      <c r="AK133" s="148">
        <f t="shared" si="52"/>
        <v>-2.6367870230781798E-3</v>
      </c>
      <c r="AL133" s="148">
        <f t="shared" si="53"/>
        <v>1.7621164850893517E-3</v>
      </c>
      <c r="AM133" s="148">
        <f t="shared" si="54"/>
        <v>1.6194529652116957E-3</v>
      </c>
      <c r="AN133" s="148">
        <f t="shared" si="55"/>
        <v>2.4765250182894188E-3</v>
      </c>
      <c r="AO133" s="148">
        <f t="shared" si="56"/>
        <v>-4.4546224741245782E-3</v>
      </c>
      <c r="AP133" s="148">
        <f t="shared" si="57"/>
        <v>-3.0786056472552475E-3</v>
      </c>
      <c r="AQ133" s="148">
        <f t="shared" si="58"/>
        <v>-4.1043322397965945E-3</v>
      </c>
      <c r="AR133" s="148">
        <f t="shared" si="59"/>
        <v>-1.23948024008812E-2</v>
      </c>
    </row>
    <row r="134" spans="1:44" s="117" customFormat="1" ht="15" x14ac:dyDescent="0.25">
      <c r="A134" s="15" t="s">
        <v>65</v>
      </c>
      <c r="B134" s="123" t="s">
        <v>20</v>
      </c>
      <c r="C134" s="94">
        <v>5038</v>
      </c>
      <c r="D134" s="94">
        <v>5314</v>
      </c>
      <c r="E134" s="94">
        <v>5342</v>
      </c>
      <c r="F134" s="94">
        <v>5114</v>
      </c>
      <c r="G134" s="94">
        <v>4908</v>
      </c>
      <c r="H134" s="94">
        <v>5013</v>
      </c>
      <c r="I134" s="94">
        <v>5085</v>
      </c>
      <c r="J134" s="94">
        <v>4900</v>
      </c>
      <c r="K134" s="94">
        <v>4744</v>
      </c>
      <c r="L134" s="94">
        <v>4228</v>
      </c>
      <c r="M134" s="94">
        <v>4097</v>
      </c>
      <c r="N134" s="94">
        <v>4992</v>
      </c>
      <c r="O134" s="94">
        <v>58775</v>
      </c>
      <c r="P134" s="141"/>
      <c r="Q134" s="141"/>
      <c r="R134" s="141"/>
      <c r="S134" s="141"/>
      <c r="V134" s="147">
        <f t="shared" si="37"/>
        <v>8.571671629094002E-2</v>
      </c>
      <c r="W134" s="147">
        <f t="shared" si="38"/>
        <v>9.0412590387069336E-2</v>
      </c>
      <c r="X134" s="147">
        <f t="shared" si="39"/>
        <v>8.7009783071033603E-2</v>
      </c>
      <c r="Y134" s="147">
        <f t="shared" si="40"/>
        <v>8.3504891535516795E-2</v>
      </c>
      <c r="Z134" s="147">
        <f t="shared" si="41"/>
        <v>8.5291365376435557E-2</v>
      </c>
      <c r="AA134" s="147">
        <f t="shared" si="42"/>
        <v>8.6516376010208423E-2</v>
      </c>
      <c r="AB134" s="147">
        <f t="shared" si="43"/>
        <v>8.3368779242875377E-2</v>
      </c>
      <c r="AC134" s="147">
        <f t="shared" si="44"/>
        <v>8.0714589536367509E-2</v>
      </c>
      <c r="AD134" s="147">
        <f t="shared" si="45"/>
        <v>7.1935346660995325E-2</v>
      </c>
      <c r="AE134" s="147">
        <f t="shared" si="46"/>
        <v>6.9706507868991921E-2</v>
      </c>
      <c r="AF134" s="147">
        <f t="shared" si="47"/>
        <v>8.493407060825181E-2</v>
      </c>
      <c r="AG134" s="148">
        <f t="shared" si="48"/>
        <v>-8.2377239412202152E-3</v>
      </c>
      <c r="AH134" s="148">
        <f t="shared" si="49"/>
        <v>1.0711605216014997E-3</v>
      </c>
      <c r="AI134" s="148" t="e">
        <f>#REF!-#REF!</f>
        <v>#REF!</v>
      </c>
      <c r="AJ134" s="148">
        <f t="shared" si="51"/>
        <v>-3.6568388634113241E-3</v>
      </c>
      <c r="AK134" s="148">
        <f t="shared" si="52"/>
        <v>-8.2093796762004734E-4</v>
      </c>
      <c r="AL134" s="148">
        <f t="shared" si="53"/>
        <v>2.2236296096693614E-3</v>
      </c>
      <c r="AM134" s="148">
        <f t="shared" si="54"/>
        <v>3.5325131592002651E-3</v>
      </c>
      <c r="AN134" s="148">
        <f t="shared" si="55"/>
        <v>2.3475426206054362E-3</v>
      </c>
      <c r="AO134" s="148">
        <f t="shared" si="56"/>
        <v>1.135967065135926E-3</v>
      </c>
      <c r="AP134" s="148">
        <f t="shared" si="57"/>
        <v>6.6486690349343291E-3</v>
      </c>
      <c r="AQ134" s="148">
        <f t="shared" si="58"/>
        <v>1.8533190207347949E-3</v>
      </c>
      <c r="AR134" s="148">
        <f t="shared" si="59"/>
        <v>-2.2937617801133403E-3</v>
      </c>
    </row>
    <row r="135" spans="1:44" s="117" customFormat="1" ht="15" x14ac:dyDescent="0.25">
      <c r="A135" s="15" t="s">
        <v>66</v>
      </c>
      <c r="B135" s="123" t="s">
        <v>21</v>
      </c>
      <c r="C135" s="94">
        <v>1158</v>
      </c>
      <c r="D135" s="94">
        <v>1502</v>
      </c>
      <c r="E135" s="94">
        <v>1377</v>
      </c>
      <c r="F135" s="94">
        <v>1139</v>
      </c>
      <c r="G135" s="94">
        <v>1184</v>
      </c>
      <c r="H135" s="94">
        <v>1159</v>
      </c>
      <c r="I135" s="94">
        <v>1312</v>
      </c>
      <c r="J135" s="94">
        <v>1294</v>
      </c>
      <c r="K135" s="94">
        <v>1036</v>
      </c>
      <c r="L135" s="94">
        <v>1174</v>
      </c>
      <c r="M135" s="94">
        <v>1037</v>
      </c>
      <c r="N135" s="94">
        <v>1112</v>
      </c>
      <c r="O135" s="94">
        <v>14484</v>
      </c>
      <c r="P135" s="141"/>
      <c r="Q135" s="141"/>
      <c r="R135" s="141"/>
      <c r="S135" s="141"/>
      <c r="V135" s="147">
        <f t="shared" si="37"/>
        <v>7.9950289975144986E-2</v>
      </c>
      <c r="W135" s="147">
        <f t="shared" si="38"/>
        <v>0.10370063518365093</v>
      </c>
      <c r="X135" s="147">
        <f t="shared" si="39"/>
        <v>7.8638497652582157E-2</v>
      </c>
      <c r="Y135" s="147">
        <f t="shared" si="40"/>
        <v>8.1745374206020432E-2</v>
      </c>
      <c r="Z135" s="147">
        <f t="shared" si="41"/>
        <v>8.0019331676332503E-2</v>
      </c>
      <c r="AA135" s="147">
        <f t="shared" si="42"/>
        <v>9.0582711958022644E-2</v>
      </c>
      <c r="AB135" s="147">
        <f t="shared" si="43"/>
        <v>8.9339961336647331E-2</v>
      </c>
      <c r="AC135" s="147">
        <f t="shared" si="44"/>
        <v>7.1527202430267875E-2</v>
      </c>
      <c r="AD135" s="147">
        <f t="shared" si="45"/>
        <v>8.1054957194145266E-2</v>
      </c>
      <c r="AE135" s="147">
        <f t="shared" si="46"/>
        <v>7.1596244131455405E-2</v>
      </c>
      <c r="AF135" s="147">
        <f t="shared" si="47"/>
        <v>7.6774371720519194E-2</v>
      </c>
      <c r="AG135" s="148">
        <f t="shared" si="48"/>
        <v>1.158122011002502E-3</v>
      </c>
      <c r="AH135" s="148">
        <f t="shared" si="49"/>
        <v>1.2484153308994952E-2</v>
      </c>
      <c r="AI135" s="148" t="e">
        <f>#REF!-#REF!</f>
        <v>#REF!</v>
      </c>
      <c r="AJ135" s="148">
        <f t="shared" si="51"/>
        <v>3.227630309655366E-3</v>
      </c>
      <c r="AK135" s="148">
        <f t="shared" si="52"/>
        <v>-1.0178821752145809E-2</v>
      </c>
      <c r="AL135" s="148">
        <f t="shared" si="53"/>
        <v>-3.1763905852071617E-3</v>
      </c>
      <c r="AM135" s="148">
        <f t="shared" si="54"/>
        <v>5.457535558837795E-4</v>
      </c>
      <c r="AN135" s="148">
        <f t="shared" si="55"/>
        <v>7.6383021402959966E-3</v>
      </c>
      <c r="AO135" s="148">
        <f t="shared" si="56"/>
        <v>5.0807134784710689E-3</v>
      </c>
      <c r="AP135" s="148">
        <f t="shared" si="57"/>
        <v>-7.0947636519662349E-3</v>
      </c>
      <c r="AQ135" s="148">
        <f t="shared" si="58"/>
        <v>-1.2071287519091103E-2</v>
      </c>
      <c r="AR135" s="148">
        <f t="shared" si="59"/>
        <v>-2.0890171803896948E-2</v>
      </c>
    </row>
    <row r="136" spans="1:44" s="117" customFormat="1" ht="15" x14ac:dyDescent="0.25">
      <c r="A136" s="15" t="s">
        <v>67</v>
      </c>
      <c r="B136" s="123" t="s">
        <v>22</v>
      </c>
      <c r="C136" s="94">
        <v>2584</v>
      </c>
      <c r="D136" s="94">
        <v>3005</v>
      </c>
      <c r="E136" s="94">
        <v>2929</v>
      </c>
      <c r="F136" s="94">
        <v>2868</v>
      </c>
      <c r="G136" s="94">
        <v>2872</v>
      </c>
      <c r="H136" s="94">
        <v>2731</v>
      </c>
      <c r="I136" s="94">
        <v>2672</v>
      </c>
      <c r="J136" s="94">
        <v>2446</v>
      </c>
      <c r="K136" s="94">
        <v>2285</v>
      </c>
      <c r="L136" s="94">
        <v>2393</v>
      </c>
      <c r="M136" s="94">
        <v>2131</v>
      </c>
      <c r="N136" s="94">
        <v>2222</v>
      </c>
      <c r="O136" s="94">
        <v>31138</v>
      </c>
      <c r="P136" s="141"/>
      <c r="Q136" s="141"/>
      <c r="R136" s="141"/>
      <c r="S136" s="141"/>
      <c r="V136" s="147">
        <f t="shared" si="37"/>
        <v>8.2985419744363798E-2</v>
      </c>
      <c r="W136" s="147">
        <f t="shared" si="38"/>
        <v>9.650587706339521E-2</v>
      </c>
      <c r="X136" s="147">
        <f t="shared" si="39"/>
        <v>9.210610829211896E-2</v>
      </c>
      <c r="Y136" s="147">
        <f t="shared" si="40"/>
        <v>9.2234568694200006E-2</v>
      </c>
      <c r="Z136" s="147">
        <f t="shared" si="41"/>
        <v>8.7706339520842697E-2</v>
      </c>
      <c r="AA136" s="147">
        <f t="shared" si="42"/>
        <v>8.5811548590147085E-2</v>
      </c>
      <c r="AB136" s="147">
        <f t="shared" si="43"/>
        <v>7.8553535872567276E-2</v>
      </c>
      <c r="AC136" s="147">
        <f t="shared" si="44"/>
        <v>7.3383004688804682E-2</v>
      </c>
      <c r="AD136" s="147">
        <f t="shared" si="45"/>
        <v>7.6851435544993255E-2</v>
      </c>
      <c r="AE136" s="147">
        <f t="shared" si="46"/>
        <v>6.8437279208683921E-2</v>
      </c>
      <c r="AF136" s="147">
        <f t="shared" si="47"/>
        <v>7.1359753356028011E-2</v>
      </c>
      <c r="AG136" s="148">
        <f t="shared" si="48"/>
        <v>-4.0276517260140338E-3</v>
      </c>
      <c r="AH136" s="148">
        <f t="shared" si="49"/>
        <v>1.2987495352687894E-3</v>
      </c>
      <c r="AI136" s="148" t="e">
        <f>#REF!-#REF!</f>
        <v>#REF!</v>
      </c>
      <c r="AJ136" s="148">
        <f t="shared" si="51"/>
        <v>8.9846050646506803E-4</v>
      </c>
      <c r="AK136" s="148">
        <f t="shared" si="52"/>
        <v>5.0589167464858836E-3</v>
      </c>
      <c r="AL136" s="148">
        <f t="shared" si="53"/>
        <v>5.0179087476099477E-3</v>
      </c>
      <c r="AM136" s="148">
        <f t="shared" si="54"/>
        <v>6.992533177517829E-3</v>
      </c>
      <c r="AN136" s="148">
        <f t="shared" si="55"/>
        <v>-7.0938595881857996E-3</v>
      </c>
      <c r="AO136" s="148">
        <f t="shared" si="56"/>
        <v>5.7946693761784518E-4</v>
      </c>
      <c r="AP136" s="148">
        <f t="shared" si="57"/>
        <v>3.8202851255356163E-3</v>
      </c>
      <c r="AQ136" s="148">
        <f t="shared" si="58"/>
        <v>-5.4392896929223722E-3</v>
      </c>
      <c r="AR136" s="148">
        <f t="shared" si="59"/>
        <v>-1.379990067271622E-2</v>
      </c>
    </row>
    <row r="137" spans="1:44" s="117" customFormat="1" ht="15" x14ac:dyDescent="0.25">
      <c r="A137" s="15" t="s">
        <v>68</v>
      </c>
      <c r="B137" s="123" t="s">
        <v>23</v>
      </c>
      <c r="C137" s="94">
        <v>4412</v>
      </c>
      <c r="D137" s="94">
        <v>4874</v>
      </c>
      <c r="E137" s="94">
        <v>4694</v>
      </c>
      <c r="F137" s="94">
        <v>3996</v>
      </c>
      <c r="G137" s="94">
        <v>4094</v>
      </c>
      <c r="H137" s="94">
        <v>4025</v>
      </c>
      <c r="I137" s="94">
        <v>4165</v>
      </c>
      <c r="J137" s="94">
        <v>3804</v>
      </c>
      <c r="K137" s="94">
        <v>3558</v>
      </c>
      <c r="L137" s="94">
        <v>3483</v>
      </c>
      <c r="M137" s="94">
        <v>3386</v>
      </c>
      <c r="N137" s="94">
        <v>3518</v>
      </c>
      <c r="O137" s="94">
        <v>48009</v>
      </c>
      <c r="P137" s="141"/>
      <c r="Q137" s="141"/>
      <c r="R137" s="141"/>
      <c r="S137" s="141"/>
      <c r="V137" s="147">
        <f t="shared" si="37"/>
        <v>9.1899435522506193E-2</v>
      </c>
      <c r="W137" s="147">
        <f t="shared" si="38"/>
        <v>0.10152263117332166</v>
      </c>
      <c r="X137" s="147">
        <f t="shared" si="39"/>
        <v>8.3234393551209152E-2</v>
      </c>
      <c r="Y137" s="147">
        <f t="shared" si="40"/>
        <v>8.5275677477139697E-2</v>
      </c>
      <c r="Z137" s="147">
        <f t="shared" si="41"/>
        <v>8.3838446957862064E-2</v>
      </c>
      <c r="AA137" s="147">
        <f t="shared" si="42"/>
        <v>8.6754566852048576E-2</v>
      </c>
      <c r="AB137" s="147">
        <f t="shared" si="43"/>
        <v>7.9235143410610512E-2</v>
      </c>
      <c r="AC137" s="147">
        <f t="shared" si="44"/>
        <v>7.4111104167968511E-2</v>
      </c>
      <c r="AD137" s="147">
        <f t="shared" si="45"/>
        <v>7.2548897081797167E-2</v>
      </c>
      <c r="AE137" s="147">
        <f t="shared" si="46"/>
        <v>7.0528442583682224E-2</v>
      </c>
      <c r="AF137" s="147">
        <f t="shared" si="47"/>
        <v>7.3277927055343792E-2</v>
      </c>
      <c r="AG137" s="148">
        <f t="shared" si="48"/>
        <v>6.7009714709119067E-3</v>
      </c>
      <c r="AH137" s="148">
        <f t="shared" si="49"/>
        <v>5.483426302413455E-3</v>
      </c>
      <c r="AI137" s="148" t="e">
        <f>#REF!-#REF!</f>
        <v>#REF!</v>
      </c>
      <c r="AJ137" s="148">
        <f t="shared" si="51"/>
        <v>-4.5947003665200159E-3</v>
      </c>
      <c r="AK137" s="148">
        <f t="shared" si="52"/>
        <v>1.0955217608234341E-3</v>
      </c>
      <c r="AL137" s="148">
        <f t="shared" si="53"/>
        <v>3.7315245826578664E-3</v>
      </c>
      <c r="AM137" s="148">
        <f t="shared" si="54"/>
        <v>9.8298580245881895E-3</v>
      </c>
      <c r="AN137" s="148">
        <f t="shared" si="55"/>
        <v>-3.8418449424879042E-3</v>
      </c>
      <c r="AO137" s="148">
        <f t="shared" si="56"/>
        <v>-3.7682687238150131E-3</v>
      </c>
      <c r="AP137" s="148">
        <f t="shared" si="57"/>
        <v>-1.0875244129946032E-3</v>
      </c>
      <c r="AQ137" s="148">
        <f t="shared" si="58"/>
        <v>-5.6961792632745228E-3</v>
      </c>
      <c r="AR137" s="148">
        <f t="shared" si="59"/>
        <v>-8.6746791775518112E-3</v>
      </c>
    </row>
    <row r="138" spans="1:44" s="117" customFormat="1" ht="15" x14ac:dyDescent="0.25">
      <c r="A138" s="15" t="s">
        <v>69</v>
      </c>
      <c r="B138" s="123" t="s">
        <v>37</v>
      </c>
      <c r="C138" s="94">
        <v>3851</v>
      </c>
      <c r="D138" s="94">
        <v>4430</v>
      </c>
      <c r="E138" s="94">
        <v>4291</v>
      </c>
      <c r="F138" s="94">
        <v>4185</v>
      </c>
      <c r="G138" s="94">
        <v>4431</v>
      </c>
      <c r="H138" s="94">
        <v>4356</v>
      </c>
      <c r="I138" s="94">
        <v>4591</v>
      </c>
      <c r="J138" s="94">
        <v>4448</v>
      </c>
      <c r="K138" s="94">
        <v>4134</v>
      </c>
      <c r="L138" s="94">
        <v>4249</v>
      </c>
      <c r="M138" s="94">
        <v>4177</v>
      </c>
      <c r="N138" s="94">
        <v>4209</v>
      </c>
      <c r="O138" s="94">
        <v>51352</v>
      </c>
      <c r="P138" s="141"/>
      <c r="Q138" s="141"/>
      <c r="R138" s="141"/>
      <c r="S138" s="141"/>
      <c r="V138" s="147">
        <f t="shared" si="37"/>
        <v>7.49922106247079E-2</v>
      </c>
      <c r="W138" s="147">
        <f t="shared" si="38"/>
        <v>8.6267331360024929E-2</v>
      </c>
      <c r="X138" s="147">
        <f t="shared" si="39"/>
        <v>8.1496338993612708E-2</v>
      </c>
      <c r="Y138" s="147">
        <f t="shared" si="40"/>
        <v>8.6286804798255179E-2</v>
      </c>
      <c r="Z138" s="147">
        <f t="shared" si="41"/>
        <v>8.4826296930986131E-2</v>
      </c>
      <c r="AA138" s="147">
        <f t="shared" si="42"/>
        <v>8.9402554915095814E-2</v>
      </c>
      <c r="AB138" s="147">
        <f t="shared" si="43"/>
        <v>8.6617853248169493E-2</v>
      </c>
      <c r="AC138" s="147">
        <f t="shared" si="44"/>
        <v>8.0503193643869764E-2</v>
      </c>
      <c r="AD138" s="147">
        <f t="shared" si="45"/>
        <v>8.2742639040348967E-2</v>
      </c>
      <c r="AE138" s="147">
        <f t="shared" si="46"/>
        <v>8.1340551487770682E-2</v>
      </c>
      <c r="AF138" s="147">
        <f t="shared" si="47"/>
        <v>8.1963701511138812E-2</v>
      </c>
      <c r="AG138" s="148">
        <f t="shared" si="48"/>
        <v>4.0695532502665749E-3</v>
      </c>
      <c r="AH138" s="148">
        <f t="shared" si="49"/>
        <v>8.0156837575705714E-3</v>
      </c>
      <c r="AI138" s="148" t="e">
        <f>#REF!-#REF!</f>
        <v>#REF!</v>
      </c>
      <c r="AJ138" s="148">
        <f t="shared" si="51"/>
        <v>7.562546099135023E-3</v>
      </c>
      <c r="AK138" s="148">
        <f t="shared" si="52"/>
        <v>8.1677229105193982E-3</v>
      </c>
      <c r="AL138" s="148">
        <f t="shared" si="53"/>
        <v>7.805616679490035E-3</v>
      </c>
      <c r="AM138" s="148">
        <f t="shared" si="54"/>
        <v>7.1549979118384899E-3</v>
      </c>
      <c r="AN138" s="148">
        <f t="shared" si="55"/>
        <v>-7.7310597129698205E-3</v>
      </c>
      <c r="AO138" s="148">
        <f t="shared" si="56"/>
        <v>-9.6225544055204282E-3</v>
      </c>
      <c r="AP138" s="148">
        <f t="shared" si="57"/>
        <v>-6.0195759433643858E-3</v>
      </c>
      <c r="AQ138" s="148">
        <f t="shared" si="58"/>
        <v>-2.6114218475827011E-3</v>
      </c>
      <c r="AR138" s="148">
        <f t="shared" si="59"/>
        <v>-2.3691173119570988E-2</v>
      </c>
    </row>
    <row r="139" spans="1:44" s="117" customFormat="1" ht="15" x14ac:dyDescent="0.25">
      <c r="A139" s="15" t="s">
        <v>70</v>
      </c>
      <c r="B139" s="123" t="s">
        <v>38</v>
      </c>
      <c r="C139" s="94">
        <v>3940</v>
      </c>
      <c r="D139" s="94">
        <v>4329</v>
      </c>
      <c r="E139" s="94">
        <v>4257</v>
      </c>
      <c r="F139" s="94">
        <v>3968</v>
      </c>
      <c r="G139" s="94">
        <v>4042</v>
      </c>
      <c r="H139" s="94">
        <v>4064</v>
      </c>
      <c r="I139" s="94">
        <v>4098</v>
      </c>
      <c r="J139" s="94">
        <v>4028</v>
      </c>
      <c r="K139" s="94">
        <v>3760</v>
      </c>
      <c r="L139" s="94">
        <v>3344</v>
      </c>
      <c r="M139" s="94">
        <v>3210</v>
      </c>
      <c r="N139" s="94">
        <v>3798</v>
      </c>
      <c r="O139" s="94">
        <v>46838</v>
      </c>
      <c r="P139" s="141"/>
      <c r="Q139" s="141"/>
      <c r="R139" s="141"/>
      <c r="S139" s="141"/>
      <c r="V139" s="147">
        <f t="shared" si="37"/>
        <v>8.4119731841667017E-2</v>
      </c>
      <c r="W139" s="147">
        <f t="shared" si="38"/>
        <v>9.2424954097100651E-2</v>
      </c>
      <c r="X139" s="147">
        <f t="shared" si="39"/>
        <v>8.4717537042572275E-2</v>
      </c>
      <c r="Y139" s="147">
        <f t="shared" si="40"/>
        <v>8.6297450787821847E-2</v>
      </c>
      <c r="Z139" s="147">
        <f t="shared" si="41"/>
        <v>8.676715487424741E-2</v>
      </c>
      <c r="AA139" s="147">
        <f t="shared" si="42"/>
        <v>8.7493061189632348E-2</v>
      </c>
      <c r="AB139" s="147">
        <f t="shared" si="43"/>
        <v>8.5998548187369225E-2</v>
      </c>
      <c r="AC139" s="147">
        <f t="shared" si="44"/>
        <v>8.0276698407276137E-2</v>
      </c>
      <c r="AD139" s="147">
        <f t="shared" si="45"/>
        <v>7.1395021136683889E-2</v>
      </c>
      <c r="AE139" s="147">
        <f t="shared" si="46"/>
        <v>6.8534096246637352E-2</v>
      </c>
      <c r="AF139" s="147">
        <f t="shared" si="47"/>
        <v>8.1088005465647553E-2</v>
      </c>
      <c r="AG139" s="148">
        <f t="shared" si="48"/>
        <v>3.0624925050724838E-4</v>
      </c>
      <c r="AH139" s="148">
        <f t="shared" si="49"/>
        <v>2.4792795559861608E-3</v>
      </c>
      <c r="AI139" s="148" t="e">
        <f>#REF!-#REF!</f>
        <v>#REF!</v>
      </c>
      <c r="AJ139" s="148">
        <f t="shared" si="51"/>
        <v>-7.2159375008555571E-4</v>
      </c>
      <c r="AK139" s="148">
        <f t="shared" si="52"/>
        <v>9.8178694717653003E-4</v>
      </c>
      <c r="AL139" s="148">
        <f t="shared" si="53"/>
        <v>3.961985724523151E-3</v>
      </c>
      <c r="AM139" s="148">
        <f t="shared" si="54"/>
        <v>1.1690839075515214E-3</v>
      </c>
      <c r="AN139" s="148">
        <f t="shared" si="55"/>
        <v>6.4172869605307048E-4</v>
      </c>
      <c r="AO139" s="148">
        <f t="shared" si="56"/>
        <v>-5.347632813400463E-3</v>
      </c>
      <c r="AP139" s="148">
        <f t="shared" si="57"/>
        <v>-3.0349731015250209E-3</v>
      </c>
      <c r="AQ139" s="148">
        <f t="shared" si="58"/>
        <v>-1.5951324964690733E-3</v>
      </c>
      <c r="AR139" s="148">
        <f t="shared" si="59"/>
        <v>-1.1209330791406291E-4</v>
      </c>
    </row>
    <row r="140" spans="1:44" s="117" customFormat="1" ht="15" x14ac:dyDescent="0.25">
      <c r="A140" s="15" t="s">
        <v>71</v>
      </c>
      <c r="B140" s="123" t="s">
        <v>24</v>
      </c>
      <c r="C140" s="94">
        <v>2805</v>
      </c>
      <c r="D140" s="94">
        <v>3380</v>
      </c>
      <c r="E140" s="94">
        <v>3234</v>
      </c>
      <c r="F140" s="94">
        <v>2937</v>
      </c>
      <c r="G140" s="94">
        <v>3273</v>
      </c>
      <c r="H140" s="94">
        <v>3097</v>
      </c>
      <c r="I140" s="94">
        <v>3353</v>
      </c>
      <c r="J140" s="94">
        <v>3266</v>
      </c>
      <c r="K140" s="94">
        <v>2873</v>
      </c>
      <c r="L140" s="94">
        <v>3241</v>
      </c>
      <c r="M140" s="94">
        <v>3065</v>
      </c>
      <c r="N140" s="94">
        <v>3403</v>
      </c>
      <c r="O140" s="94">
        <v>37927</v>
      </c>
      <c r="P140" s="141"/>
      <c r="Q140" s="141"/>
      <c r="R140" s="141"/>
      <c r="S140" s="141"/>
      <c r="V140" s="147">
        <f t="shared" si="37"/>
        <v>7.395786642761093E-2</v>
      </c>
      <c r="W140" s="147">
        <f t="shared" si="38"/>
        <v>8.911856988425132E-2</v>
      </c>
      <c r="X140" s="147">
        <f t="shared" si="39"/>
        <v>7.743823661243969E-2</v>
      </c>
      <c r="Y140" s="147">
        <f t="shared" si="40"/>
        <v>8.6297360719276503E-2</v>
      </c>
      <c r="Z140" s="147">
        <f t="shared" si="41"/>
        <v>8.1656867139504832E-2</v>
      </c>
      <c r="AA140" s="147">
        <f t="shared" si="42"/>
        <v>8.8406675982809074E-2</v>
      </c>
      <c r="AB140" s="147">
        <f t="shared" si="43"/>
        <v>8.6112795633717404E-2</v>
      </c>
      <c r="AC140" s="147">
        <f t="shared" si="44"/>
        <v>7.5750784401613633E-2</v>
      </c>
      <c r="AD140" s="147">
        <f t="shared" si="45"/>
        <v>8.5453634613863474E-2</v>
      </c>
      <c r="AE140" s="147">
        <f t="shared" si="46"/>
        <v>8.0813141034091804E-2</v>
      </c>
      <c r="AF140" s="147">
        <f t="shared" si="47"/>
        <v>8.9724998022516947E-2</v>
      </c>
      <c r="AG140" s="148">
        <f t="shared" si="48"/>
        <v>1.0439865239214585E-3</v>
      </c>
      <c r="AH140" s="148">
        <f t="shared" si="49"/>
        <v>7.9599250414855577E-3</v>
      </c>
      <c r="AI140" s="148" t="e">
        <f>#REF!-#REF!</f>
        <v>#REF!</v>
      </c>
      <c r="AJ140" s="148">
        <f t="shared" si="51"/>
        <v>-8.9919072904923181E-4</v>
      </c>
      <c r="AK140" s="148">
        <f t="shared" si="52"/>
        <v>4.4479365455873943E-4</v>
      </c>
      <c r="AL140" s="148">
        <f t="shared" si="53"/>
        <v>-2.2257118424247879E-3</v>
      </c>
      <c r="AM140" s="148">
        <f t="shared" si="54"/>
        <v>6.3238391999698579E-3</v>
      </c>
      <c r="AN140" s="148">
        <f t="shared" si="55"/>
        <v>-1.3692677463930103E-3</v>
      </c>
      <c r="AO140" s="148">
        <f t="shared" si="56"/>
        <v>-1.044227443049961E-2</v>
      </c>
      <c r="AP140" s="148">
        <f t="shared" si="57"/>
        <v>2.3493225288378217E-3</v>
      </c>
      <c r="AQ140" s="148">
        <f t="shared" si="58"/>
        <v>-4.2854799742502447E-3</v>
      </c>
      <c r="AR140" s="148">
        <f t="shared" si="59"/>
        <v>-9.4797104922093173E-3</v>
      </c>
    </row>
    <row r="141" spans="1:44" s="117" customFormat="1" ht="15" x14ac:dyDescent="0.25">
      <c r="A141" s="15" t="s">
        <v>72</v>
      </c>
      <c r="B141" s="123" t="s">
        <v>35</v>
      </c>
      <c r="C141" s="94">
        <v>4598</v>
      </c>
      <c r="D141" s="94">
        <v>5225</v>
      </c>
      <c r="E141" s="94">
        <v>5276</v>
      </c>
      <c r="F141" s="94">
        <v>5092</v>
      </c>
      <c r="G141" s="94">
        <v>4913</v>
      </c>
      <c r="H141" s="94">
        <v>4835</v>
      </c>
      <c r="I141" s="94">
        <v>4647</v>
      </c>
      <c r="J141" s="94">
        <v>4477</v>
      </c>
      <c r="K141" s="94">
        <v>3844</v>
      </c>
      <c r="L141" s="94">
        <v>3925</v>
      </c>
      <c r="M141" s="94">
        <v>3755</v>
      </c>
      <c r="N141" s="94">
        <v>4299</v>
      </c>
      <c r="O141" s="94">
        <v>54886</v>
      </c>
      <c r="P141" s="141"/>
      <c r="Q141" s="141"/>
      <c r="R141" s="141"/>
      <c r="S141" s="141"/>
      <c r="V141" s="147">
        <f t="shared" si="37"/>
        <v>8.3773639908173311E-2</v>
      </c>
      <c r="W141" s="147">
        <f t="shared" si="38"/>
        <v>9.5197318077469659E-2</v>
      </c>
      <c r="X141" s="147">
        <f t="shared" si="39"/>
        <v>9.2774113617315884E-2</v>
      </c>
      <c r="Y141" s="147">
        <f t="shared" si="40"/>
        <v>8.9512808366432245E-2</v>
      </c>
      <c r="Z141" s="147">
        <f t="shared" si="41"/>
        <v>8.8091680938672881E-2</v>
      </c>
      <c r="AA141" s="147">
        <f t="shared" si="42"/>
        <v>8.4666399446124696E-2</v>
      </c>
      <c r="AB141" s="147">
        <f t="shared" si="43"/>
        <v>8.1569070436905589E-2</v>
      </c>
      <c r="AC141" s="147">
        <f t="shared" si="44"/>
        <v>7.0036074773166201E-2</v>
      </c>
      <c r="AD141" s="147">
        <f t="shared" si="45"/>
        <v>7.1511860948147071E-2</v>
      </c>
      <c r="AE141" s="147">
        <f t="shared" si="46"/>
        <v>6.8414531938927964E-2</v>
      </c>
      <c r="AF141" s="147">
        <f t="shared" si="47"/>
        <v>7.8325984768429113E-2</v>
      </c>
      <c r="AG141" s="148">
        <f t="shared" si="48"/>
        <v>-1.0333692134350342E-2</v>
      </c>
      <c r="AH141" s="148">
        <f t="shared" si="49"/>
        <v>-5.9050203724192452E-4</v>
      </c>
      <c r="AI141" s="148" t="e">
        <f>#REF!-#REF!</f>
        <v>#REF!</v>
      </c>
      <c r="AJ141" s="148">
        <f t="shared" si="51"/>
        <v>1.6624342252141849E-3</v>
      </c>
      <c r="AK141" s="148">
        <f t="shared" si="52"/>
        <v>8.16170465184618E-5</v>
      </c>
      <c r="AL141" s="148">
        <f t="shared" si="53"/>
        <v>1.6926746185764313E-3</v>
      </c>
      <c r="AM141" s="148">
        <f t="shared" si="54"/>
        <v>4.6240219208260464E-3</v>
      </c>
      <c r="AN141" s="148">
        <f t="shared" si="55"/>
        <v>-1.3552898588328754E-4</v>
      </c>
      <c r="AO141" s="148">
        <f t="shared" si="56"/>
        <v>-5.5128237764995314E-3</v>
      </c>
      <c r="AP141" s="148">
        <f t="shared" si="57"/>
        <v>4.4384674582117339E-3</v>
      </c>
      <c r="AQ141" s="148">
        <f t="shared" si="58"/>
        <v>1.0123473044341136E-3</v>
      </c>
      <c r="AR141" s="148">
        <f t="shared" si="59"/>
        <v>6.034114297377019E-4</v>
      </c>
    </row>
    <row r="142" spans="1:44" s="117" customFormat="1" ht="15" x14ac:dyDescent="0.25">
      <c r="A142" s="15" t="s">
        <v>73</v>
      </c>
      <c r="B142" s="123" t="s">
        <v>25</v>
      </c>
      <c r="C142" s="94">
        <v>3466</v>
      </c>
      <c r="D142" s="94">
        <v>3979</v>
      </c>
      <c r="E142" s="94">
        <v>3682</v>
      </c>
      <c r="F142" s="94">
        <v>3541</v>
      </c>
      <c r="G142" s="94">
        <v>3761</v>
      </c>
      <c r="H142" s="94">
        <v>3729</v>
      </c>
      <c r="I142" s="94">
        <v>3667</v>
      </c>
      <c r="J142" s="94">
        <v>3461</v>
      </c>
      <c r="K142" s="94">
        <v>3125</v>
      </c>
      <c r="L142" s="94">
        <v>3231</v>
      </c>
      <c r="M142" s="94">
        <v>2859</v>
      </c>
      <c r="N142" s="94">
        <v>3550</v>
      </c>
      <c r="O142" s="94">
        <v>42051</v>
      </c>
      <c r="P142" s="141"/>
      <c r="Q142" s="141"/>
      <c r="R142" s="141"/>
      <c r="S142" s="141"/>
      <c r="V142" s="147">
        <f t="shared" si="37"/>
        <v>8.2423723573755672E-2</v>
      </c>
      <c r="W142" s="147">
        <f t="shared" si="38"/>
        <v>9.4623195643385408E-2</v>
      </c>
      <c r="X142" s="147">
        <f t="shared" si="39"/>
        <v>8.420727212194716E-2</v>
      </c>
      <c r="Y142" s="147">
        <f t="shared" si="40"/>
        <v>8.9439014529975505E-2</v>
      </c>
      <c r="Z142" s="147">
        <f t="shared" si="41"/>
        <v>8.867803381608047E-2</v>
      </c>
      <c r="AA142" s="147">
        <f t="shared" si="42"/>
        <v>8.7203633682908843E-2</v>
      </c>
      <c r="AB142" s="147">
        <f t="shared" si="43"/>
        <v>8.230482033720958E-2</v>
      </c>
      <c r="AC142" s="147">
        <f t="shared" si="44"/>
        <v>7.4314522841311736E-2</v>
      </c>
      <c r="AD142" s="147">
        <f t="shared" si="45"/>
        <v>7.6835271456089038E-2</v>
      </c>
      <c r="AE142" s="147">
        <f t="shared" si="46"/>
        <v>6.7988870657059289E-2</v>
      </c>
      <c r="AF142" s="147">
        <f t="shared" si="47"/>
        <v>8.4421297947730137E-2</v>
      </c>
      <c r="AG142" s="148">
        <f t="shared" si="48"/>
        <v>-1.1511621152783938E-2</v>
      </c>
      <c r="AH142" s="148">
        <f t="shared" si="49"/>
        <v>-6.0150370256015218E-4</v>
      </c>
      <c r="AI142" s="148" t="e">
        <f>#REF!-#REF!</f>
        <v>#REF!</v>
      </c>
      <c r="AJ142" s="148">
        <f t="shared" si="51"/>
        <v>4.4313853976111761E-3</v>
      </c>
      <c r="AK142" s="148">
        <f t="shared" si="52"/>
        <v>7.6236032258519132E-3</v>
      </c>
      <c r="AL142" s="148">
        <f t="shared" si="53"/>
        <v>9.1131323931018249E-3</v>
      </c>
      <c r="AM142" s="148">
        <f t="shared" si="54"/>
        <v>5.8336357927618598E-3</v>
      </c>
      <c r="AN142" s="148">
        <f t="shared" si="55"/>
        <v>-2.9332414111552796E-3</v>
      </c>
      <c r="AO142" s="148">
        <f t="shared" si="56"/>
        <v>-3.6328246045939788E-3</v>
      </c>
      <c r="AP142" s="148">
        <f t="shared" si="57"/>
        <v>3.2951725274255189E-3</v>
      </c>
      <c r="AQ142" s="148">
        <f t="shared" si="58"/>
        <v>-2.4802199962918603E-3</v>
      </c>
      <c r="AR142" s="148">
        <f t="shared" si="59"/>
        <v>-5.4349976192342581E-3</v>
      </c>
    </row>
    <row r="143" spans="1:44" s="117" customFormat="1" ht="15" x14ac:dyDescent="0.25">
      <c r="A143" s="15" t="s">
        <v>82</v>
      </c>
      <c r="B143" s="123" t="s">
        <v>26</v>
      </c>
      <c r="C143" s="94">
        <v>4652</v>
      </c>
      <c r="D143" s="94">
        <v>5228</v>
      </c>
      <c r="E143" s="94">
        <v>5053</v>
      </c>
      <c r="F143" s="94">
        <v>4716</v>
      </c>
      <c r="G143" s="94">
        <v>4723</v>
      </c>
      <c r="H143" s="94">
        <v>4994</v>
      </c>
      <c r="I143" s="94">
        <v>4934</v>
      </c>
      <c r="J143" s="94">
        <v>4810</v>
      </c>
      <c r="K143" s="94">
        <v>4067</v>
      </c>
      <c r="L143" s="94">
        <v>4335</v>
      </c>
      <c r="M143" s="94">
        <v>4061</v>
      </c>
      <c r="N143" s="94">
        <v>3949</v>
      </c>
      <c r="O143" s="94">
        <v>55522</v>
      </c>
      <c r="P143" s="141"/>
      <c r="Q143" s="141"/>
      <c r="R143" s="141"/>
      <c r="S143" s="141"/>
      <c r="V143" s="147">
        <f t="shared" si="37"/>
        <v>8.3786607110694855E-2</v>
      </c>
      <c r="W143" s="147">
        <f t="shared" si="38"/>
        <v>9.4160873167393105E-2</v>
      </c>
      <c r="X143" s="147">
        <f t="shared" si="39"/>
        <v>8.4939303339216884E-2</v>
      </c>
      <c r="Y143" s="147">
        <f t="shared" si="40"/>
        <v>8.5065379489211487E-2</v>
      </c>
      <c r="Z143" s="147">
        <f t="shared" si="41"/>
        <v>8.9946327581859442E-2</v>
      </c>
      <c r="AA143" s="147">
        <f t="shared" si="42"/>
        <v>8.8865674867620037E-2</v>
      </c>
      <c r="AB143" s="147">
        <f t="shared" si="43"/>
        <v>8.6632325924858616E-2</v>
      </c>
      <c r="AC143" s="147">
        <f t="shared" si="44"/>
        <v>7.3250243146860711E-2</v>
      </c>
      <c r="AD143" s="147">
        <f t="shared" si="45"/>
        <v>7.8077158603796687E-2</v>
      </c>
      <c r="AE143" s="147">
        <f t="shared" si="46"/>
        <v>7.3142177875436767E-2</v>
      </c>
      <c r="AF143" s="147">
        <f t="shared" si="47"/>
        <v>7.112495947552322E-2</v>
      </c>
      <c r="AG143" s="148">
        <f t="shared" si="48"/>
        <v>-1.3089342905790308E-3</v>
      </c>
      <c r="AH143" s="148">
        <f t="shared" si="49"/>
        <v>7.0441003436139127E-3</v>
      </c>
      <c r="AI143" s="148" t="e">
        <f>#REF!-#REF!</f>
        <v>#REF!</v>
      </c>
      <c r="AJ143" s="148">
        <f t="shared" si="51"/>
        <v>2.10278529250775E-3</v>
      </c>
      <c r="AK143" s="148">
        <f t="shared" si="52"/>
        <v>5.5409633533303887E-3</v>
      </c>
      <c r="AL143" s="148">
        <f t="shared" si="53"/>
        <v>5.9208498748530708E-3</v>
      </c>
      <c r="AM143" s="148">
        <f t="shared" si="54"/>
        <v>2.5472035300404122E-3</v>
      </c>
      <c r="AN143" s="148">
        <f t="shared" si="55"/>
        <v>-4.934553056033103E-3</v>
      </c>
      <c r="AO143" s="148">
        <f t="shared" si="56"/>
        <v>-4.5926443266000178E-3</v>
      </c>
      <c r="AP143" s="148">
        <f t="shared" si="57"/>
        <v>1.4934544031473818E-4</v>
      </c>
      <c r="AQ143" s="148">
        <f t="shared" si="58"/>
        <v>-2.1529388973870051E-3</v>
      </c>
      <c r="AR143" s="148">
        <f t="shared" si="59"/>
        <v>-1.2340008677343028E-2</v>
      </c>
    </row>
    <row r="144" spans="1:44" s="117" customFormat="1" ht="15" x14ac:dyDescent="0.25">
      <c r="A144" s="15" t="s">
        <v>74</v>
      </c>
      <c r="B144" s="123" t="s">
        <v>42</v>
      </c>
      <c r="C144" s="94">
        <v>3970</v>
      </c>
      <c r="D144" s="94">
        <v>4485</v>
      </c>
      <c r="E144" s="94">
        <v>4529</v>
      </c>
      <c r="F144" s="94">
        <v>4125</v>
      </c>
      <c r="G144" s="94">
        <v>4171</v>
      </c>
      <c r="H144" s="94">
        <v>3964</v>
      </c>
      <c r="I144" s="94">
        <v>3840</v>
      </c>
      <c r="J144" s="94">
        <v>3968</v>
      </c>
      <c r="K144" s="94">
        <v>3452</v>
      </c>
      <c r="L144" s="94">
        <v>3627</v>
      </c>
      <c r="M144" s="94">
        <v>3297</v>
      </c>
      <c r="N144" s="94">
        <v>3666</v>
      </c>
      <c r="O144" s="94">
        <v>47094</v>
      </c>
      <c r="P144" s="141"/>
      <c r="Q144" s="141"/>
      <c r="R144" s="141"/>
      <c r="S144" s="141"/>
      <c r="V144" s="147">
        <f t="shared" si="37"/>
        <v>8.4299486134114754E-2</v>
      </c>
      <c r="W144" s="147">
        <f t="shared" si="38"/>
        <v>9.5235061791310999E-2</v>
      </c>
      <c r="X144" s="147">
        <f t="shared" si="39"/>
        <v>8.7590775895018472E-2</v>
      </c>
      <c r="Y144" s="147">
        <f t="shared" si="40"/>
        <v>8.8567545759544744E-2</v>
      </c>
      <c r="Z144" s="147">
        <f t="shared" si="41"/>
        <v>8.4172081369176546E-2</v>
      </c>
      <c r="AA144" s="147">
        <f t="shared" si="42"/>
        <v>8.1539049560453561E-2</v>
      </c>
      <c r="AB144" s="147">
        <f t="shared" si="43"/>
        <v>8.4257017879135351E-2</v>
      </c>
      <c r="AC144" s="147">
        <f t="shared" si="44"/>
        <v>7.3300208094449398E-2</v>
      </c>
      <c r="AD144" s="147">
        <f t="shared" si="45"/>
        <v>7.7016180405147155E-2</v>
      </c>
      <c r="AE144" s="147">
        <f t="shared" si="46"/>
        <v>7.0008918333545681E-2</v>
      </c>
      <c r="AF144" s="147">
        <f t="shared" si="47"/>
        <v>7.7844311377245512E-2</v>
      </c>
      <c r="AG144" s="148">
        <f t="shared" si="48"/>
        <v>5.176904780692243E-4</v>
      </c>
      <c r="AH144" s="148">
        <f t="shared" si="49"/>
        <v>8.665701769629941E-3</v>
      </c>
      <c r="AI144" s="148" t="e">
        <f>#REF!-#REF!</f>
        <v>#REF!</v>
      </c>
      <c r="AJ144" s="148">
        <f t="shared" si="51"/>
        <v>2.5507046572624675E-3</v>
      </c>
      <c r="AK144" s="148">
        <f t="shared" si="52"/>
        <v>1.7658887073940671E-3</v>
      </c>
      <c r="AL144" s="148">
        <f t="shared" si="53"/>
        <v>-1.661671389350694E-3</v>
      </c>
      <c r="AM144" s="148">
        <f t="shared" si="54"/>
        <v>2.0353908822236672E-3</v>
      </c>
      <c r="AN144" s="148">
        <f t="shared" si="55"/>
        <v>-2.989875148082119E-3</v>
      </c>
      <c r="AO144" s="148">
        <f t="shared" si="56"/>
        <v>-3.8611221932117606E-3</v>
      </c>
      <c r="AP144" s="148">
        <f t="shared" si="57"/>
        <v>7.8403823936450123E-4</v>
      </c>
      <c r="AQ144" s="148">
        <f t="shared" si="58"/>
        <v>-3.5518079818362552E-3</v>
      </c>
      <c r="AR144" s="148">
        <f t="shared" si="59"/>
        <v>-9.789743367421333E-3</v>
      </c>
    </row>
    <row r="145" spans="1:44" s="117" customFormat="1" ht="15" x14ac:dyDescent="0.25">
      <c r="A145" s="15" t="s">
        <v>75</v>
      </c>
      <c r="B145" s="123" t="s">
        <v>27</v>
      </c>
      <c r="C145" s="94">
        <v>3129</v>
      </c>
      <c r="D145" s="94">
        <v>3657</v>
      </c>
      <c r="E145" s="94">
        <v>3572</v>
      </c>
      <c r="F145" s="94">
        <v>3358</v>
      </c>
      <c r="G145" s="94">
        <v>3566</v>
      </c>
      <c r="H145" s="94">
        <v>3193</v>
      </c>
      <c r="I145" s="94">
        <v>3849</v>
      </c>
      <c r="J145" s="94">
        <v>3451</v>
      </c>
      <c r="K145" s="94">
        <v>3121</v>
      </c>
      <c r="L145" s="94">
        <v>3068</v>
      </c>
      <c r="M145" s="94">
        <v>2763</v>
      </c>
      <c r="N145" s="94">
        <v>3177</v>
      </c>
      <c r="O145" s="94">
        <v>39904</v>
      </c>
      <c r="P145" s="141"/>
      <c r="Q145" s="141"/>
      <c r="R145" s="141"/>
      <c r="S145" s="141"/>
      <c r="V145" s="147">
        <f t="shared" si="37"/>
        <v>7.8413191659983963E-2</v>
      </c>
      <c r="W145" s="147">
        <f t="shared" si="38"/>
        <v>9.1644947874899754E-2</v>
      </c>
      <c r="X145" s="147">
        <f t="shared" si="39"/>
        <v>8.415196471531676E-2</v>
      </c>
      <c r="Y145" s="147">
        <f t="shared" si="40"/>
        <v>8.9364474739374505E-2</v>
      </c>
      <c r="Z145" s="147">
        <f t="shared" si="41"/>
        <v>8.0017040898155575E-2</v>
      </c>
      <c r="AA145" s="147">
        <f t="shared" si="42"/>
        <v>9.645649558941459E-2</v>
      </c>
      <c r="AB145" s="147">
        <f t="shared" si="43"/>
        <v>8.6482558139534885E-2</v>
      </c>
      <c r="AC145" s="147">
        <f t="shared" si="44"/>
        <v>7.8212710505212515E-2</v>
      </c>
      <c r="AD145" s="147">
        <f t="shared" si="45"/>
        <v>7.6884522854851645E-2</v>
      </c>
      <c r="AE145" s="147">
        <f t="shared" si="46"/>
        <v>6.924117882919005E-2</v>
      </c>
      <c r="AF145" s="147">
        <f t="shared" si="47"/>
        <v>7.9616078588612665E-2</v>
      </c>
      <c r="AG145" s="148">
        <f t="shared" si="48"/>
        <v>-1.4135157307649263E-2</v>
      </c>
      <c r="AH145" s="148">
        <f t="shared" si="49"/>
        <v>-6.3858848087508802E-3</v>
      </c>
      <c r="AI145" s="148" t="e">
        <f>#REF!-#REF!</f>
        <v>#REF!</v>
      </c>
      <c r="AJ145" s="148">
        <f t="shared" si="51"/>
        <v>6.5725858147373806E-4</v>
      </c>
      <c r="AK145" s="148">
        <f t="shared" si="52"/>
        <v>8.148180233319563E-4</v>
      </c>
      <c r="AL145" s="148">
        <f t="shared" si="53"/>
        <v>1.0491561812076555E-3</v>
      </c>
      <c r="AM145" s="148">
        <f t="shared" si="54"/>
        <v>1.2106723187935833E-2</v>
      </c>
      <c r="AN145" s="148">
        <f t="shared" si="55"/>
        <v>-1.5389694112032393E-3</v>
      </c>
      <c r="AO145" s="148">
        <f t="shared" si="56"/>
        <v>4.1237333153626571E-3</v>
      </c>
      <c r="AP145" s="148">
        <f t="shared" si="57"/>
        <v>5.2852974442940959E-3</v>
      </c>
      <c r="AQ145" s="148">
        <f t="shared" si="58"/>
        <v>3.3289726089791305E-4</v>
      </c>
      <c r="AR145" s="148">
        <f t="shared" si="59"/>
        <v>-2.6211771516483767E-3</v>
      </c>
    </row>
    <row r="146" spans="1:44" s="117" customFormat="1" ht="15" x14ac:dyDescent="0.25">
      <c r="A146" s="15" t="s">
        <v>76</v>
      </c>
      <c r="B146" s="123" t="s">
        <v>28</v>
      </c>
      <c r="C146" s="94">
        <v>4584</v>
      </c>
      <c r="D146" s="94">
        <v>4910</v>
      </c>
      <c r="E146" s="94">
        <v>4893</v>
      </c>
      <c r="F146" s="94">
        <v>4980</v>
      </c>
      <c r="G146" s="94">
        <v>5047</v>
      </c>
      <c r="H146" s="94">
        <v>5142</v>
      </c>
      <c r="I146" s="94">
        <v>5290</v>
      </c>
      <c r="J146" s="94">
        <v>5125</v>
      </c>
      <c r="K146" s="94">
        <v>4536</v>
      </c>
      <c r="L146" s="94">
        <v>5012</v>
      </c>
      <c r="M146" s="94">
        <v>4811</v>
      </c>
      <c r="N146" s="94">
        <v>5671</v>
      </c>
      <c r="O146" s="94">
        <v>60001</v>
      </c>
      <c r="P146" s="141"/>
      <c r="Q146" s="141"/>
      <c r="R146" s="141"/>
      <c r="S146" s="141"/>
      <c r="V146" s="147">
        <f t="shared" si="37"/>
        <v>7.6398726687888538E-2</v>
      </c>
      <c r="W146" s="147">
        <f t="shared" si="38"/>
        <v>8.1831969467175553E-2</v>
      </c>
      <c r="X146" s="147">
        <f t="shared" si="39"/>
        <v>8.2998616689721832E-2</v>
      </c>
      <c r="Y146" s="147">
        <f t="shared" si="40"/>
        <v>8.4115264745587573E-2</v>
      </c>
      <c r="Z146" s="147">
        <f t="shared" si="41"/>
        <v>8.569857169047182E-2</v>
      </c>
      <c r="AA146" s="147">
        <f t="shared" si="42"/>
        <v>8.8165197246712554E-2</v>
      </c>
      <c r="AB146" s="147">
        <f t="shared" si="43"/>
        <v>8.5415243079282013E-2</v>
      </c>
      <c r="AC146" s="147">
        <f t="shared" si="44"/>
        <v>7.5598740020999644E-2</v>
      </c>
      <c r="AD146" s="147">
        <f t="shared" si="45"/>
        <v>8.3531941134314433E-2</v>
      </c>
      <c r="AE146" s="147">
        <f t="shared" si="46"/>
        <v>8.0181996966717226E-2</v>
      </c>
      <c r="AF146" s="147">
        <f t="shared" si="47"/>
        <v>9.4515091415143082E-2</v>
      </c>
      <c r="AG146" s="148">
        <f t="shared" si="48"/>
        <v>-7.1271519044247E-4</v>
      </c>
      <c r="AH146" s="148">
        <f t="shared" si="49"/>
        <v>-1.313306696778288E-3</v>
      </c>
      <c r="AI146" s="148" t="e">
        <f>#REF!-#REF!</f>
        <v>#REF!</v>
      </c>
      <c r="AJ146" s="148">
        <f t="shared" si="51"/>
        <v>1.693900055865144E-3</v>
      </c>
      <c r="AK146" s="148">
        <f t="shared" si="52"/>
        <v>2.5384653985860844E-3</v>
      </c>
      <c r="AL146" s="148">
        <f t="shared" si="53"/>
        <v>4.8579961555091922E-3</v>
      </c>
      <c r="AM146" s="148">
        <f t="shared" si="54"/>
        <v>4.5557799838646523E-3</v>
      </c>
      <c r="AN146" s="148">
        <f t="shared" si="55"/>
        <v>-7.3894779474369121E-4</v>
      </c>
      <c r="AO146" s="148">
        <f t="shared" si="56"/>
        <v>-1.2086094132283676E-3</v>
      </c>
      <c r="AP146" s="148">
        <f t="shared" si="57"/>
        <v>2.4512926171652155E-3</v>
      </c>
      <c r="AQ146" s="148">
        <f t="shared" si="58"/>
        <v>-3.7955322021501064E-3</v>
      </c>
      <c r="AR146" s="148">
        <f t="shared" si="59"/>
        <v>-7.9000427856539546E-3</v>
      </c>
    </row>
    <row r="147" spans="1:44" s="117" customFormat="1" ht="15" x14ac:dyDescent="0.25">
      <c r="A147" s="15" t="s">
        <v>77</v>
      </c>
      <c r="B147" s="123" t="s">
        <v>29</v>
      </c>
      <c r="C147" s="94">
        <v>2857</v>
      </c>
      <c r="D147" s="94">
        <v>3433</v>
      </c>
      <c r="E147" s="94">
        <v>3235</v>
      </c>
      <c r="F147" s="94">
        <v>2961</v>
      </c>
      <c r="G147" s="94">
        <v>2819</v>
      </c>
      <c r="H147" s="94">
        <v>2605</v>
      </c>
      <c r="I147" s="94">
        <v>2859</v>
      </c>
      <c r="J147" s="94">
        <v>2729</v>
      </c>
      <c r="K147" s="94">
        <v>2345</v>
      </c>
      <c r="L147" s="94">
        <v>2499</v>
      </c>
      <c r="M147" s="94">
        <v>2452</v>
      </c>
      <c r="N147" s="94">
        <v>3043</v>
      </c>
      <c r="O147" s="94">
        <v>33837</v>
      </c>
      <c r="P147" s="141"/>
      <c r="Q147" s="141"/>
      <c r="R147" s="141"/>
      <c r="S147" s="141"/>
      <c r="V147" s="147">
        <f t="shared" si="37"/>
        <v>8.4434199249342437E-2</v>
      </c>
      <c r="W147" s="147">
        <f t="shared" si="38"/>
        <v>0.10145698495729527</v>
      </c>
      <c r="X147" s="147">
        <f t="shared" si="39"/>
        <v>8.7507757779945031E-2</v>
      </c>
      <c r="Y147" s="147">
        <f t="shared" si="40"/>
        <v>8.3311168247776096E-2</v>
      </c>
      <c r="Z147" s="147">
        <f t="shared" si="41"/>
        <v>7.6986730502113077E-2</v>
      </c>
      <c r="AA147" s="147">
        <f t="shared" si="42"/>
        <v>8.4493306144161714E-2</v>
      </c>
      <c r="AB147" s="147">
        <f t="shared" si="43"/>
        <v>8.0651357980908472E-2</v>
      </c>
      <c r="AC147" s="147">
        <f t="shared" si="44"/>
        <v>6.9302834175606579E-2</v>
      </c>
      <c r="AD147" s="147">
        <f t="shared" si="45"/>
        <v>7.3854065076691192E-2</v>
      </c>
      <c r="AE147" s="147">
        <f t="shared" si="46"/>
        <v>7.2465053048438102E-2</v>
      </c>
      <c r="AF147" s="147">
        <f t="shared" si="47"/>
        <v>8.9931140467535545E-2</v>
      </c>
      <c r="AG147" s="148">
        <f t="shared" si="48"/>
        <v>-2.7880564259751967E-3</v>
      </c>
      <c r="AH147" s="148">
        <f t="shared" si="49"/>
        <v>1.2849771131799997E-2</v>
      </c>
      <c r="AI147" s="148" t="e">
        <f>#REF!-#REF!</f>
        <v>#REF!</v>
      </c>
      <c r="AJ147" s="148">
        <f t="shared" si="51"/>
        <v>1.8209991841721673E-3</v>
      </c>
      <c r="AK147" s="148">
        <f t="shared" si="52"/>
        <v>1.1169128133207418E-3</v>
      </c>
      <c r="AL147" s="148">
        <f t="shared" si="53"/>
        <v>-6.7731297977604715E-3</v>
      </c>
      <c r="AM147" s="148">
        <f t="shared" si="54"/>
        <v>4.9184280806944952E-3</v>
      </c>
      <c r="AN147" s="148">
        <f t="shared" si="55"/>
        <v>-3.3794723918259134E-3</v>
      </c>
      <c r="AO147" s="148">
        <f t="shared" si="56"/>
        <v>-2.082726130288523E-3</v>
      </c>
      <c r="AP147" s="148">
        <f t="shared" si="57"/>
        <v>1.7760256957072701E-3</v>
      </c>
      <c r="AQ147" s="148">
        <f t="shared" si="58"/>
        <v>-6.1463758670794455E-3</v>
      </c>
      <c r="AR147" s="148">
        <f t="shared" si="59"/>
        <v>-1.0448217634469639E-2</v>
      </c>
    </row>
    <row r="148" spans="1:44" s="117" customFormat="1" ht="15" x14ac:dyDescent="0.25">
      <c r="A148" s="15" t="s">
        <v>78</v>
      </c>
      <c r="B148" s="123" t="s">
        <v>30</v>
      </c>
      <c r="C148" s="94">
        <v>2813</v>
      </c>
      <c r="D148" s="94">
        <v>3086</v>
      </c>
      <c r="E148" s="94">
        <v>2981</v>
      </c>
      <c r="F148" s="94">
        <v>3158</v>
      </c>
      <c r="G148" s="94">
        <v>3311</v>
      </c>
      <c r="H148" s="94">
        <v>3101</v>
      </c>
      <c r="I148" s="94">
        <v>3156</v>
      </c>
      <c r="J148" s="94">
        <v>3251</v>
      </c>
      <c r="K148" s="94">
        <v>3274</v>
      </c>
      <c r="L148" s="94">
        <v>3314</v>
      </c>
      <c r="M148" s="94">
        <v>3238</v>
      </c>
      <c r="N148" s="94">
        <v>3956</v>
      </c>
      <c r="O148" s="94">
        <v>38639</v>
      </c>
      <c r="P148" s="141"/>
      <c r="Q148" s="141"/>
      <c r="R148" s="141"/>
      <c r="S148" s="141"/>
      <c r="V148" s="147">
        <f t="shared" si="37"/>
        <v>7.2802091151427314E-2</v>
      </c>
      <c r="W148" s="147">
        <f t="shared" si="38"/>
        <v>7.9867491394704837E-2</v>
      </c>
      <c r="X148" s="147">
        <f t="shared" si="39"/>
        <v>8.1730893656668135E-2</v>
      </c>
      <c r="Y148" s="147">
        <f t="shared" si="40"/>
        <v>8.5690623463340151E-2</v>
      </c>
      <c r="Z148" s="147">
        <f t="shared" si="41"/>
        <v>8.0255700199280522E-2</v>
      </c>
      <c r="AA148" s="147">
        <f t="shared" si="42"/>
        <v>8.1679132482724709E-2</v>
      </c>
      <c r="AB148" s="147">
        <f t="shared" si="43"/>
        <v>8.4137788245037398E-2</v>
      </c>
      <c r="AC148" s="147">
        <f t="shared" si="44"/>
        <v>8.4733041745386789E-2</v>
      </c>
      <c r="AD148" s="147">
        <f t="shared" si="45"/>
        <v>8.5768265224255291E-2</v>
      </c>
      <c r="AE148" s="147">
        <f t="shared" si="46"/>
        <v>8.380134061440514E-2</v>
      </c>
      <c r="AF148" s="147">
        <f t="shared" si="47"/>
        <v>0.10238360206009472</v>
      </c>
      <c r="AG148" s="148">
        <f t="shared" si="48"/>
        <v>6.3871056992427372E-3</v>
      </c>
      <c r="AH148" s="148">
        <f t="shared" si="49"/>
        <v>4.2909891223601171E-3</v>
      </c>
      <c r="AI148" s="148" t="e">
        <f>#REF!-#REF!</f>
        <v>#REF!</v>
      </c>
      <c r="AJ148" s="148">
        <f t="shared" si="51"/>
        <v>2.1146674321268072E-3</v>
      </c>
      <c r="AK148" s="148">
        <f t="shared" si="52"/>
        <v>4.270949045853914E-3</v>
      </c>
      <c r="AL148" s="148">
        <f t="shared" si="53"/>
        <v>-3.0876522906802817E-3</v>
      </c>
      <c r="AM148" s="148">
        <f t="shared" si="54"/>
        <v>-6.0405876221157478E-3</v>
      </c>
      <c r="AN148" s="148">
        <f t="shared" si="55"/>
        <v>-6.2750811612674595E-3</v>
      </c>
      <c r="AO148" s="148">
        <f t="shared" si="56"/>
        <v>7.4044790596582144E-4</v>
      </c>
      <c r="AP148" s="148">
        <f t="shared" si="57"/>
        <v>3.9398092163682175E-3</v>
      </c>
      <c r="AQ148" s="148">
        <f t="shared" si="58"/>
        <v>-3.701965707281929E-3</v>
      </c>
      <c r="AR148" s="148">
        <f t="shared" si="59"/>
        <v>-4.7171746249270313E-3</v>
      </c>
    </row>
    <row r="149" spans="1:44" s="117" customFormat="1" ht="15" x14ac:dyDescent="0.25">
      <c r="A149" s="15" t="s">
        <v>79</v>
      </c>
      <c r="B149" s="123" t="s">
        <v>31</v>
      </c>
      <c r="C149" s="94">
        <v>1462</v>
      </c>
      <c r="D149" s="94">
        <v>1866</v>
      </c>
      <c r="E149" s="94">
        <v>1633</v>
      </c>
      <c r="F149" s="94">
        <v>1430</v>
      </c>
      <c r="G149" s="94">
        <v>1610</v>
      </c>
      <c r="H149" s="94">
        <v>1441</v>
      </c>
      <c r="I149" s="94">
        <v>1577</v>
      </c>
      <c r="J149" s="94">
        <v>1622</v>
      </c>
      <c r="K149" s="94">
        <v>1260</v>
      </c>
      <c r="L149" s="94">
        <v>1532</v>
      </c>
      <c r="M149" s="94">
        <v>1420</v>
      </c>
      <c r="N149" s="94">
        <v>1424</v>
      </c>
      <c r="O149" s="94">
        <v>18277</v>
      </c>
      <c r="P149" s="141"/>
      <c r="Q149" s="141"/>
      <c r="R149" s="141"/>
      <c r="S149" s="141"/>
      <c r="V149" s="147">
        <f t="shared" si="37"/>
        <v>7.9991245828089946E-2</v>
      </c>
      <c r="W149" s="147">
        <f t="shared" si="38"/>
        <v>0.10209552990096843</v>
      </c>
      <c r="X149" s="147">
        <f t="shared" si="39"/>
        <v>7.8240411446079766E-2</v>
      </c>
      <c r="Y149" s="147">
        <f t="shared" si="40"/>
        <v>8.8088854844887016E-2</v>
      </c>
      <c r="Z149" s="147">
        <f t="shared" si="41"/>
        <v>7.8842260764895769E-2</v>
      </c>
      <c r="AA149" s="147">
        <f t="shared" si="42"/>
        <v>8.6283306888439021E-2</v>
      </c>
      <c r="AB149" s="147">
        <f t="shared" si="43"/>
        <v>8.8745417738140833E-2</v>
      </c>
      <c r="AC149" s="147">
        <f t="shared" si="44"/>
        <v>6.8939103791650705E-2</v>
      </c>
      <c r="AD149" s="147">
        <f t="shared" si="45"/>
        <v>8.3821196038737208E-2</v>
      </c>
      <c r="AE149" s="147">
        <f t="shared" si="46"/>
        <v>7.7693275701701592E-2</v>
      </c>
      <c r="AF149" s="147">
        <f t="shared" si="47"/>
        <v>7.7912129999452864E-2</v>
      </c>
      <c r="AG149" s="148">
        <f t="shared" si="48"/>
        <v>-3.7143280697542885E-3</v>
      </c>
      <c r="AH149" s="148">
        <f t="shared" si="49"/>
        <v>1.1252647787936776E-2</v>
      </c>
      <c r="AI149" s="148" t="e">
        <f>#REF!-#REF!</f>
        <v>#REF!</v>
      </c>
      <c r="AJ149" s="148">
        <f t="shared" si="51"/>
        <v>-8.6211150639221718E-3</v>
      </c>
      <c r="AK149" s="148">
        <f t="shared" si="52"/>
        <v>1.3729876862154239E-3</v>
      </c>
      <c r="AL149" s="148">
        <f t="shared" si="53"/>
        <v>-1.0835346537493046E-2</v>
      </c>
      <c r="AM149" s="148">
        <f t="shared" si="54"/>
        <v>4.7140701434399968E-3</v>
      </c>
      <c r="AN149" s="148">
        <f t="shared" si="55"/>
        <v>-2.4858893117717662E-3</v>
      </c>
      <c r="AO149" s="148">
        <f t="shared" si="56"/>
        <v>-5.2986122697204346E-3</v>
      </c>
      <c r="AP149" s="148">
        <f t="shared" si="57"/>
        <v>5.3593587887857674E-3</v>
      </c>
      <c r="AQ149" s="148">
        <f t="shared" si="58"/>
        <v>9.8645710988660845E-3</v>
      </c>
      <c r="AR149" s="148">
        <f t="shared" si="59"/>
        <v>-7.492802997245529E-3</v>
      </c>
    </row>
    <row r="150" spans="1:44" s="117" customFormat="1" ht="15" x14ac:dyDescent="0.25">
      <c r="A150" s="16" t="s">
        <v>80</v>
      </c>
      <c r="B150" s="123" t="s">
        <v>32</v>
      </c>
      <c r="C150" s="94">
        <v>1920</v>
      </c>
      <c r="D150" s="94">
        <v>2135</v>
      </c>
      <c r="E150" s="94">
        <v>2033</v>
      </c>
      <c r="F150" s="94">
        <v>1883</v>
      </c>
      <c r="G150" s="94">
        <v>1918</v>
      </c>
      <c r="H150" s="94">
        <v>1798</v>
      </c>
      <c r="I150" s="94">
        <v>1920</v>
      </c>
      <c r="J150" s="94">
        <v>1834</v>
      </c>
      <c r="K150" s="94">
        <v>1506</v>
      </c>
      <c r="L150" s="94">
        <v>1601</v>
      </c>
      <c r="M150" s="94">
        <v>1495</v>
      </c>
      <c r="N150" s="94">
        <v>1655</v>
      </c>
      <c r="O150" s="94">
        <v>21698</v>
      </c>
      <c r="P150" s="141"/>
      <c r="Q150" s="141"/>
      <c r="R150" s="141"/>
      <c r="S150" s="141"/>
      <c r="V150" s="147">
        <f t="shared" si="37"/>
        <v>8.8487418195225362E-2</v>
      </c>
      <c r="W150" s="147">
        <f t="shared" si="38"/>
        <v>9.8396165545211536E-2</v>
      </c>
      <c r="X150" s="147">
        <f t="shared" si="39"/>
        <v>8.6782191907088205E-2</v>
      </c>
      <c r="Y150" s="147">
        <f t="shared" si="40"/>
        <v>8.8395243801272005E-2</v>
      </c>
      <c r="Z150" s="147">
        <f t="shared" si="41"/>
        <v>8.2864780164070423E-2</v>
      </c>
      <c r="AA150" s="147">
        <f t="shared" si="42"/>
        <v>8.8487418195225362E-2</v>
      </c>
      <c r="AB150" s="147">
        <f t="shared" si="43"/>
        <v>8.4523919255230895E-2</v>
      </c>
      <c r="AC150" s="147">
        <f t="shared" si="44"/>
        <v>6.9407318646879892E-2</v>
      </c>
      <c r="AD150" s="147">
        <f t="shared" si="45"/>
        <v>7.3785602359664484E-2</v>
      </c>
      <c r="AE150" s="147">
        <f t="shared" si="46"/>
        <v>6.8900359480136425E-2</v>
      </c>
      <c r="AF150" s="147">
        <f t="shared" si="47"/>
        <v>7.6274310996405192E-2</v>
      </c>
      <c r="AG150" s="148">
        <f t="shared" si="48"/>
        <v>-3.5688833740999959E-3</v>
      </c>
      <c r="AH150" s="148">
        <f t="shared" si="49"/>
        <v>4.3467064147427459E-4</v>
      </c>
      <c r="AI150" s="148" t="e">
        <f>#REF!-#REF!</f>
        <v>#REF!</v>
      </c>
      <c r="AJ150" s="148">
        <f t="shared" si="51"/>
        <v>8.3331632061352245E-4</v>
      </c>
      <c r="AK150" s="148">
        <f t="shared" si="52"/>
        <v>-2.690341055547274E-3</v>
      </c>
      <c r="AL150" s="148">
        <f t="shared" si="53"/>
        <v>4.9243174557707936E-3</v>
      </c>
      <c r="AM150" s="148">
        <f t="shared" si="54"/>
        <v>3.9137246181342733E-3</v>
      </c>
      <c r="AN150" s="148">
        <f t="shared" si="55"/>
        <v>3.9948786469150843E-3</v>
      </c>
      <c r="AO150" s="148">
        <f t="shared" si="56"/>
        <v>-5.5805473942137779E-3</v>
      </c>
      <c r="AP150" s="148">
        <f t="shared" si="57"/>
        <v>2.1547982826542883E-3</v>
      </c>
      <c r="AQ150" s="148">
        <f t="shared" si="58"/>
        <v>9.5018960471174307E-4</v>
      </c>
      <c r="AR150" s="148">
        <f t="shared" si="59"/>
        <v>-2.5964218947127499E-3</v>
      </c>
    </row>
    <row r="151" spans="1:44" s="117" customFormat="1" ht="15.75" thickBot="1" x14ac:dyDescent="0.3">
      <c r="A151" s="108" t="s">
        <v>93</v>
      </c>
      <c r="B151" s="123" t="s">
        <v>92</v>
      </c>
      <c r="C151" s="94">
        <v>3460</v>
      </c>
      <c r="D151" s="94">
        <v>3941</v>
      </c>
      <c r="E151" s="94">
        <v>3645</v>
      </c>
      <c r="F151" s="94">
        <v>3385</v>
      </c>
      <c r="G151" s="94">
        <v>3767</v>
      </c>
      <c r="H151" s="94">
        <v>3283</v>
      </c>
      <c r="I151" s="94">
        <v>3235</v>
      </c>
      <c r="J151" s="94">
        <v>3362</v>
      </c>
      <c r="K151" s="94">
        <v>2813</v>
      </c>
      <c r="L151" s="94">
        <v>2756</v>
      </c>
      <c r="M151" s="94">
        <v>2643</v>
      </c>
      <c r="N151" s="94">
        <v>3196</v>
      </c>
      <c r="O151" s="94">
        <v>39486</v>
      </c>
      <c r="P151" s="141"/>
      <c r="Q151" s="141"/>
      <c r="R151" s="141"/>
      <c r="S151" s="141"/>
      <c r="V151" s="147">
        <f t="shared" si="37"/>
        <v>8.7625994023198095E-2</v>
      </c>
      <c r="W151" s="147">
        <f t="shared" si="38"/>
        <v>9.9807526718330541E-2</v>
      </c>
      <c r="X151" s="147">
        <f t="shared" si="39"/>
        <v>8.5726586638302182E-2</v>
      </c>
      <c r="Y151" s="147">
        <f t="shared" si="40"/>
        <v>9.5400901585372025E-2</v>
      </c>
      <c r="Z151" s="147">
        <f t="shared" si="41"/>
        <v>8.314339259484374E-2</v>
      </c>
      <c r="AA151" s="147">
        <f t="shared" si="42"/>
        <v>8.1927771868510357E-2</v>
      </c>
      <c r="AB151" s="147">
        <f t="shared" si="43"/>
        <v>8.5144101706934108E-2</v>
      </c>
      <c r="AC151" s="147">
        <f t="shared" si="44"/>
        <v>7.1240439649496029E-2</v>
      </c>
      <c r="AD151" s="147">
        <f t="shared" si="45"/>
        <v>6.9796890036975132E-2</v>
      </c>
      <c r="AE151" s="147">
        <f t="shared" si="46"/>
        <v>6.6935116243731954E-2</v>
      </c>
      <c r="AF151" s="147">
        <f t="shared" si="47"/>
        <v>8.0940080028364489E-2</v>
      </c>
      <c r="AG151" s="148">
        <f t="shared" si="48"/>
        <v>-1.5783391856177414E-3</v>
      </c>
      <c r="AH151" s="148">
        <f t="shared" si="49"/>
        <v>1.1882045510056005E-4</v>
      </c>
      <c r="AI151" s="148" t="e">
        <f>#REF!-#REF!</f>
        <v>#REF!</v>
      </c>
      <c r="AJ151" s="148">
        <f t="shared" si="51"/>
        <v>-2.3321856191999973E-3</v>
      </c>
      <c r="AK151" s="148">
        <f t="shared" si="52"/>
        <v>1.3767232054802986E-2</v>
      </c>
      <c r="AL151" s="148">
        <f t="shared" si="53"/>
        <v>1.1112670812090802E-3</v>
      </c>
      <c r="AM151" s="148">
        <f t="shared" si="54"/>
        <v>-1.150300600671561E-3</v>
      </c>
      <c r="AN151" s="148">
        <f t="shared" si="55"/>
        <v>-3.2470666064153553E-4</v>
      </c>
      <c r="AO151" s="148">
        <f t="shared" si="56"/>
        <v>-1.9260402409285726E-3</v>
      </c>
      <c r="AP151" s="148">
        <f t="shared" si="57"/>
        <v>6.3987347614834211E-4</v>
      </c>
      <c r="AQ151" s="148">
        <f t="shared" si="58"/>
        <v>-1.1759533615475909E-3</v>
      </c>
      <c r="AR151" s="148">
        <f t="shared" si="59"/>
        <v>-4.3544038466199475E-3</v>
      </c>
    </row>
    <row r="152" spans="1:44" s="117" customFormat="1" ht="15.75" thickBot="1" x14ac:dyDescent="0.3">
      <c r="A152" s="17"/>
      <c r="B152" s="112" t="s">
        <v>122</v>
      </c>
      <c r="C152" s="114">
        <v>103684</v>
      </c>
      <c r="D152" s="114">
        <v>117535</v>
      </c>
      <c r="E152" s="114">
        <v>112620</v>
      </c>
      <c r="F152" s="114">
        <v>108371</v>
      </c>
      <c r="G152" s="114">
        <v>110185</v>
      </c>
      <c r="H152" s="114">
        <v>105261</v>
      </c>
      <c r="I152" s="114">
        <v>107848</v>
      </c>
      <c r="J152" s="114">
        <v>104447</v>
      </c>
      <c r="K152" s="114">
        <v>94438</v>
      </c>
      <c r="L152" s="114">
        <v>95641</v>
      </c>
      <c r="M152" s="114">
        <v>89521</v>
      </c>
      <c r="N152" s="114">
        <v>101496</v>
      </c>
      <c r="O152" s="114">
        <v>1251047</v>
      </c>
      <c r="P152" s="144">
        <f>SUM(C152:H152)</f>
        <v>657656</v>
      </c>
      <c r="Q152" s="144"/>
      <c r="R152" s="144"/>
      <c r="S152" s="144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</row>
    <row r="153" spans="1:44" s="117" customFormat="1" ht="15" x14ac:dyDescent="0.25">
      <c r="A153" s="135"/>
      <c r="B153" s="136"/>
      <c r="C153" s="140">
        <f>C152/$O152</f>
        <v>8.2877781570156836E-2</v>
      </c>
      <c r="D153" s="140">
        <f t="shared" ref="D153" si="60">D152/$O152</f>
        <v>9.3949308059569303E-2</v>
      </c>
      <c r="E153" s="140">
        <f t="shared" ref="E153" si="61">E152/$O152</f>
        <v>9.0020598746489947E-2</v>
      </c>
      <c r="F153" s="140">
        <f t="shared" ref="F153" si="62">F152/$O152</f>
        <v>8.6624243533616238E-2</v>
      </c>
      <c r="G153" s="140">
        <f t="shared" ref="G153" si="63">G152/$O152</f>
        <v>8.8074229025768017E-2</v>
      </c>
      <c r="H153" s="140">
        <f t="shared" ref="H153" si="64">H152/$O152</f>
        <v>8.4138325738361552E-2</v>
      </c>
      <c r="I153" s="140">
        <f t="shared" ref="I153" si="65">I152/$O152</f>
        <v>8.6206193692163438E-2</v>
      </c>
      <c r="J153" s="140">
        <f t="shared" ref="J153" si="66">J152/$O152</f>
        <v>8.3487670726999072E-2</v>
      </c>
      <c r="K153" s="140">
        <f t="shared" ref="K153" si="67">K152/$O152</f>
        <v>7.5487171944779052E-2</v>
      </c>
      <c r="L153" s="140">
        <f t="shared" ref="L153" si="68">L152/$O152</f>
        <v>7.6448766513168565E-2</v>
      </c>
      <c r="M153" s="140">
        <f t="shared" ref="M153" si="69">M152/$O152</f>
        <v>7.1556863970738113E-2</v>
      </c>
      <c r="N153" s="140">
        <f t="shared" ref="N153" si="70">N152/$O152</f>
        <v>8.1128846478189867E-2</v>
      </c>
      <c r="O153" s="82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</row>
    <row r="154" spans="1:44" s="117" customFormat="1" ht="15" x14ac:dyDescent="0.25">
      <c r="A154" s="135"/>
      <c r="B154" s="136"/>
      <c r="C154" s="82"/>
      <c r="D154" s="140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</row>
    <row r="155" spans="1:44" s="117" customFormat="1" ht="15" x14ac:dyDescent="0.25">
      <c r="C155" s="118"/>
      <c r="D155" s="118"/>
      <c r="E155" s="118"/>
      <c r="F155" s="118"/>
      <c r="G155" s="118"/>
      <c r="H155" s="119"/>
      <c r="I155" s="119"/>
      <c r="J155" s="119"/>
      <c r="K155" s="119"/>
      <c r="L155" s="119"/>
      <c r="M155" s="119"/>
      <c r="N155" s="119"/>
      <c r="O155" s="119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</row>
    <row r="156" spans="1:44" s="117" customFormat="1" ht="15.75" thickBot="1" x14ac:dyDescent="0.3">
      <c r="A156" s="116" t="s">
        <v>120</v>
      </c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80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</row>
    <row r="157" spans="1:44" s="117" customFormat="1" ht="15.75" thickBot="1" x14ac:dyDescent="0.3">
      <c r="A157" s="18" t="s">
        <v>81</v>
      </c>
      <c r="B157" s="85" t="s">
        <v>110</v>
      </c>
      <c r="C157" s="122" t="s">
        <v>47</v>
      </c>
      <c r="D157" s="122" t="s">
        <v>1</v>
      </c>
      <c r="E157" s="122" t="s">
        <v>48</v>
      </c>
      <c r="F157" s="122" t="s">
        <v>49</v>
      </c>
      <c r="G157" s="122" t="s">
        <v>2</v>
      </c>
      <c r="H157" s="122" t="s">
        <v>111</v>
      </c>
      <c r="I157" s="122" t="s">
        <v>3</v>
      </c>
      <c r="J157" s="122" t="s">
        <v>4</v>
      </c>
      <c r="K157" s="122" t="s">
        <v>5</v>
      </c>
      <c r="L157" s="122" t="s">
        <v>6</v>
      </c>
      <c r="M157" s="122" t="s">
        <v>7</v>
      </c>
      <c r="N157" s="122" t="s">
        <v>88</v>
      </c>
      <c r="O157" s="122" t="s">
        <v>8</v>
      </c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</row>
    <row r="158" spans="1:44" s="117" customFormat="1" ht="15" x14ac:dyDescent="0.25">
      <c r="A158" s="14" t="s">
        <v>50</v>
      </c>
      <c r="B158" s="123" t="s">
        <v>34</v>
      </c>
      <c r="C158" s="94">
        <v>3470</v>
      </c>
      <c r="D158" s="94">
        <v>3570</v>
      </c>
      <c r="E158" s="94">
        <v>3651</v>
      </c>
      <c r="F158" s="94">
        <v>3587</v>
      </c>
      <c r="G158" s="94">
        <v>3345</v>
      </c>
      <c r="H158" s="94">
        <v>3162</v>
      </c>
      <c r="I158" s="94">
        <v>2984</v>
      </c>
      <c r="J158" s="94">
        <v>3111</v>
      </c>
      <c r="K158" s="94">
        <v>3006</v>
      </c>
      <c r="L158" s="94">
        <v>2696</v>
      </c>
      <c r="M158" s="94">
        <v>2567</v>
      </c>
      <c r="N158" s="94">
        <v>2974</v>
      </c>
      <c r="O158" s="94">
        <v>38123</v>
      </c>
      <c r="V158" s="147">
        <f t="shared" ref="V158:V190" si="71">C158/$O158</f>
        <v>9.1021168323584187E-2</v>
      </c>
      <c r="W158" s="147">
        <f t="shared" ref="W158:W190" si="72">D158/$O158</f>
        <v>9.3644256747894977E-2</v>
      </c>
      <c r="X158" s="147">
        <f t="shared" ref="X158:X190" si="73">F158/$O158</f>
        <v>9.4090181780027801E-2</v>
      </c>
      <c r="Y158" s="147">
        <f t="shared" ref="Y158:Y190" si="74">G158/$O158</f>
        <v>8.7742307793195709E-2</v>
      </c>
      <c r="Z158" s="147">
        <f t="shared" ref="Z158:Z190" si="75">H158/$O158</f>
        <v>8.294205597670698E-2</v>
      </c>
      <c r="AA158" s="147">
        <f t="shared" ref="AA158:AA190" si="76">I158/$O158</f>
        <v>7.827295858143378E-2</v>
      </c>
      <c r="AB158" s="147">
        <f t="shared" ref="AB158:AB190" si="77">J158/$O158</f>
        <v>8.160428088030848E-2</v>
      </c>
      <c r="AC158" s="147">
        <f t="shared" ref="AC158:AC190" si="78">K158/$O158</f>
        <v>7.8850038034782147E-2</v>
      </c>
      <c r="AD158" s="147">
        <f t="shared" ref="AD158:AD190" si="79">L158/$O158</f>
        <v>7.0718463919418717E-2</v>
      </c>
      <c r="AE158" s="147">
        <f t="shared" ref="AE158:AE190" si="80">M158/$O158</f>
        <v>6.7334679852057808E-2</v>
      </c>
      <c r="AF158" s="147">
        <f t="shared" ref="AF158:AF190" si="81">N158/$O158</f>
        <v>7.8010649739002708E-2</v>
      </c>
    </row>
    <row r="159" spans="1:44" s="117" customFormat="1" ht="15" x14ac:dyDescent="0.25">
      <c r="A159" s="15" t="s">
        <v>51</v>
      </c>
      <c r="B159" s="123" t="s">
        <v>44</v>
      </c>
      <c r="C159" s="94">
        <v>2656</v>
      </c>
      <c r="D159" s="94">
        <v>2718</v>
      </c>
      <c r="E159" s="94">
        <v>2627</v>
      </c>
      <c r="F159" s="94">
        <v>2644</v>
      </c>
      <c r="G159" s="94">
        <v>2674</v>
      </c>
      <c r="H159" s="94">
        <v>2544</v>
      </c>
      <c r="I159" s="94">
        <v>2274</v>
      </c>
      <c r="J159" s="94">
        <v>2522</v>
      </c>
      <c r="K159" s="94">
        <v>2292</v>
      </c>
      <c r="L159" s="94">
        <v>2222</v>
      </c>
      <c r="M159" s="94">
        <v>2285</v>
      </c>
      <c r="N159" s="94">
        <v>2460</v>
      </c>
      <c r="O159" s="94">
        <v>29918</v>
      </c>
      <c r="V159" s="147">
        <f t="shared" si="71"/>
        <v>8.8775987699712552E-2</v>
      </c>
      <c r="W159" s="147">
        <f t="shared" si="72"/>
        <v>9.0848318737883543E-2</v>
      </c>
      <c r="X159" s="147">
        <f t="shared" si="73"/>
        <v>8.8374891369743969E-2</v>
      </c>
      <c r="Y159" s="147">
        <f t="shared" si="74"/>
        <v>8.9377632194665421E-2</v>
      </c>
      <c r="Z159" s="147">
        <f t="shared" si="75"/>
        <v>8.5032421953339127E-2</v>
      </c>
      <c r="AA159" s="147">
        <f t="shared" si="76"/>
        <v>7.6007754529046054E-2</v>
      </c>
      <c r="AB159" s="147">
        <f t="shared" si="77"/>
        <v>8.4297078681730059E-2</v>
      </c>
      <c r="AC159" s="147">
        <f t="shared" si="78"/>
        <v>7.6609399023998936E-2</v>
      </c>
      <c r="AD159" s="147">
        <f t="shared" si="79"/>
        <v>7.4269670432515547E-2</v>
      </c>
      <c r="AE159" s="147">
        <f t="shared" si="80"/>
        <v>7.6375426164850588E-2</v>
      </c>
      <c r="AF159" s="147">
        <f t="shared" si="81"/>
        <v>8.2224747643559068E-2</v>
      </c>
    </row>
    <row r="160" spans="1:44" s="117" customFormat="1" ht="15" x14ac:dyDescent="0.25">
      <c r="A160" s="15" t="s">
        <v>52</v>
      </c>
      <c r="B160" s="123" t="s">
        <v>9</v>
      </c>
      <c r="C160" s="94">
        <v>1305</v>
      </c>
      <c r="D160" s="94">
        <v>1456</v>
      </c>
      <c r="E160" s="94">
        <v>1140</v>
      </c>
      <c r="F160" s="94">
        <v>1090</v>
      </c>
      <c r="G160" s="94">
        <v>1334</v>
      </c>
      <c r="H160" s="94">
        <v>1315</v>
      </c>
      <c r="I160" s="94">
        <v>1279</v>
      </c>
      <c r="J160" s="94">
        <v>1290</v>
      </c>
      <c r="K160" s="94">
        <v>1181</v>
      </c>
      <c r="L160" s="94">
        <v>1172</v>
      </c>
      <c r="M160" s="94">
        <v>1140</v>
      </c>
      <c r="N160" s="94">
        <v>1310</v>
      </c>
      <c r="O160" s="94">
        <v>15012</v>
      </c>
      <c r="V160" s="147">
        <f t="shared" si="71"/>
        <v>8.6930455635491607E-2</v>
      </c>
      <c r="W160" s="147">
        <f t="shared" si="72"/>
        <v>9.6989075406341593E-2</v>
      </c>
      <c r="X160" s="147">
        <f t="shared" si="73"/>
        <v>7.2608579802824411E-2</v>
      </c>
      <c r="Y160" s="147">
        <f t="shared" si="74"/>
        <v>8.8862243538502528E-2</v>
      </c>
      <c r="Z160" s="147">
        <f t="shared" si="75"/>
        <v>8.759658939515054E-2</v>
      </c>
      <c r="AA160" s="147">
        <f t="shared" si="76"/>
        <v>8.5198507860378359E-2</v>
      </c>
      <c r="AB160" s="147">
        <f t="shared" si="77"/>
        <v>8.5931254996003195E-2</v>
      </c>
      <c r="AC160" s="147">
        <f t="shared" si="78"/>
        <v>7.8670397015720761E-2</v>
      </c>
      <c r="AD160" s="147">
        <f t="shared" si="79"/>
        <v>7.8070876632027705E-2</v>
      </c>
      <c r="AE160" s="147">
        <f t="shared" si="80"/>
        <v>7.59392486011191E-2</v>
      </c>
      <c r="AF160" s="147">
        <f t="shared" si="81"/>
        <v>8.7263522515321074E-2</v>
      </c>
    </row>
    <row r="161" spans="1:32" s="117" customFormat="1" ht="15" x14ac:dyDescent="0.25">
      <c r="A161" s="15" t="s">
        <v>53</v>
      </c>
      <c r="B161" s="123" t="s">
        <v>10</v>
      </c>
      <c r="C161" s="94">
        <v>3092</v>
      </c>
      <c r="D161" s="94">
        <v>3163</v>
      </c>
      <c r="E161" s="94">
        <v>3152</v>
      </c>
      <c r="F161" s="94">
        <v>3294</v>
      </c>
      <c r="G161" s="94">
        <v>3537</v>
      </c>
      <c r="H161" s="94">
        <v>3443</v>
      </c>
      <c r="I161" s="94">
        <v>3762</v>
      </c>
      <c r="J161" s="94">
        <v>3718</v>
      </c>
      <c r="K161" s="94">
        <v>3563</v>
      </c>
      <c r="L161" s="94">
        <v>3562</v>
      </c>
      <c r="M161" s="94">
        <v>3551</v>
      </c>
      <c r="N161" s="94">
        <v>4164</v>
      </c>
      <c r="O161" s="94">
        <v>42001</v>
      </c>
      <c r="V161" s="147">
        <f t="shared" si="71"/>
        <v>7.3617294826313656E-2</v>
      </c>
      <c r="W161" s="147">
        <f t="shared" si="72"/>
        <v>7.530773076831504E-2</v>
      </c>
      <c r="X161" s="147">
        <f t="shared" si="73"/>
        <v>7.8426704126092234E-2</v>
      </c>
      <c r="Y161" s="147">
        <f t="shared" si="74"/>
        <v>8.421228065998429E-2</v>
      </c>
      <c r="Z161" s="147">
        <f t="shared" si="75"/>
        <v>8.1974238708602182E-2</v>
      </c>
      <c r="AA161" s="147">
        <f t="shared" si="76"/>
        <v>8.9569295969143592E-2</v>
      </c>
      <c r="AB161" s="147">
        <f t="shared" si="77"/>
        <v>8.8521701864241326E-2</v>
      </c>
      <c r="AC161" s="147">
        <f t="shared" si="78"/>
        <v>8.4831313540153802E-2</v>
      </c>
      <c r="AD161" s="147">
        <f t="shared" si="79"/>
        <v>8.4807504583224211E-2</v>
      </c>
      <c r="AE161" s="147">
        <f t="shared" si="80"/>
        <v>8.4545606056998637E-2</v>
      </c>
      <c r="AF161" s="147">
        <f t="shared" si="81"/>
        <v>9.9140496654841551E-2</v>
      </c>
    </row>
    <row r="162" spans="1:32" s="117" customFormat="1" ht="15" x14ac:dyDescent="0.25">
      <c r="A162" s="15" t="s">
        <v>54</v>
      </c>
      <c r="B162" s="123" t="s">
        <v>11</v>
      </c>
      <c r="C162" s="94">
        <v>1419</v>
      </c>
      <c r="D162" s="94">
        <v>1455</v>
      </c>
      <c r="E162" s="94">
        <v>1577</v>
      </c>
      <c r="F162" s="94">
        <v>1492</v>
      </c>
      <c r="G162" s="94">
        <v>1459</v>
      </c>
      <c r="H162" s="94">
        <v>1550</v>
      </c>
      <c r="I162" s="94">
        <v>1631</v>
      </c>
      <c r="J162" s="94">
        <v>1779</v>
      </c>
      <c r="K162" s="94">
        <v>1660</v>
      </c>
      <c r="L162" s="94">
        <v>1627</v>
      </c>
      <c r="M162" s="94">
        <v>1563</v>
      </c>
      <c r="N162" s="94">
        <v>2106</v>
      </c>
      <c r="O162" s="94">
        <v>19318</v>
      </c>
      <c r="V162" s="147">
        <f t="shared" si="71"/>
        <v>7.3454808986437525E-2</v>
      </c>
      <c r="W162" s="147">
        <f t="shared" si="72"/>
        <v>7.5318355937467649E-2</v>
      </c>
      <c r="X162" s="147">
        <f t="shared" si="73"/>
        <v>7.7233668081581941E-2</v>
      </c>
      <c r="Y162" s="147">
        <f t="shared" si="74"/>
        <v>7.5525416709804324E-2</v>
      </c>
      <c r="Z162" s="147">
        <f t="shared" si="75"/>
        <v>8.0236049280463823E-2</v>
      </c>
      <c r="AA162" s="147">
        <f t="shared" si="76"/>
        <v>8.4429029920281604E-2</v>
      </c>
      <c r="AB162" s="147">
        <f t="shared" si="77"/>
        <v>9.2090278496738787E-2</v>
      </c>
      <c r="AC162" s="147">
        <f t="shared" si="78"/>
        <v>8.5930220519722544E-2</v>
      </c>
      <c r="AD162" s="147">
        <f t="shared" si="79"/>
        <v>8.4221969147944928E-2</v>
      </c>
      <c r="AE162" s="147">
        <f t="shared" si="80"/>
        <v>8.0908996790558033E-2</v>
      </c>
      <c r="AF162" s="147">
        <f t="shared" si="81"/>
        <v>0.10901749663526245</v>
      </c>
    </row>
    <row r="163" spans="1:32" s="117" customFormat="1" ht="15" x14ac:dyDescent="0.25">
      <c r="A163" s="15" t="s">
        <v>55</v>
      </c>
      <c r="B163" s="123" t="s">
        <v>12</v>
      </c>
      <c r="C163" s="94">
        <v>5113</v>
      </c>
      <c r="D163" s="94">
        <v>5653</v>
      </c>
      <c r="E163" s="94">
        <v>5770</v>
      </c>
      <c r="F163" s="94">
        <v>5532</v>
      </c>
      <c r="G163" s="94">
        <v>5459</v>
      </c>
      <c r="H163" s="94">
        <v>5221</v>
      </c>
      <c r="I163" s="94">
        <v>5477</v>
      </c>
      <c r="J163" s="94">
        <v>5922</v>
      </c>
      <c r="K163" s="94">
        <v>5602</v>
      </c>
      <c r="L163" s="94">
        <v>5484</v>
      </c>
      <c r="M163" s="94">
        <v>5431</v>
      </c>
      <c r="N163" s="94">
        <v>6513</v>
      </c>
      <c r="O163" s="94">
        <v>67177</v>
      </c>
      <c r="V163" s="147">
        <f t="shared" si="71"/>
        <v>7.6112359885079708E-2</v>
      </c>
      <c r="W163" s="147">
        <f t="shared" si="72"/>
        <v>8.4150825431323226E-2</v>
      </c>
      <c r="X163" s="147">
        <f t="shared" si="73"/>
        <v>8.2349613707072361E-2</v>
      </c>
      <c r="Y163" s="147">
        <f t="shared" si="74"/>
        <v>8.1262932253598708E-2</v>
      </c>
      <c r="Z163" s="147">
        <f t="shared" si="75"/>
        <v>7.7720052994328409E-2</v>
      </c>
      <c r="AA163" s="147">
        <f t="shared" si="76"/>
        <v>8.1530881105140146E-2</v>
      </c>
      <c r="AB163" s="147">
        <f t="shared" si="77"/>
        <v>8.8155172157137113E-2</v>
      </c>
      <c r="AC163" s="147">
        <f t="shared" si="78"/>
        <v>8.3391637018622441E-2</v>
      </c>
      <c r="AD163" s="147">
        <f t="shared" si="79"/>
        <v>8.1635083436295164E-2</v>
      </c>
      <c r="AE163" s="147">
        <f t="shared" si="80"/>
        <v>8.0846122928978664E-2</v>
      </c>
      <c r="AF163" s="147">
        <f t="shared" si="81"/>
        <v>9.69528261160814E-2</v>
      </c>
    </row>
    <row r="164" spans="1:32" s="117" customFormat="1" ht="15" x14ac:dyDescent="0.25">
      <c r="A164" s="15" t="s">
        <v>56</v>
      </c>
      <c r="B164" s="123" t="s">
        <v>13</v>
      </c>
      <c r="C164" s="94">
        <v>288</v>
      </c>
      <c r="D164" s="94">
        <v>201</v>
      </c>
      <c r="E164" s="94">
        <v>157</v>
      </c>
      <c r="F164" s="94">
        <v>125</v>
      </c>
      <c r="G164" s="94">
        <v>162</v>
      </c>
      <c r="H164" s="94">
        <v>174</v>
      </c>
      <c r="I164" s="94">
        <v>157</v>
      </c>
      <c r="J164" s="94">
        <v>168</v>
      </c>
      <c r="K164" s="94">
        <v>185</v>
      </c>
      <c r="L164" s="94">
        <v>133</v>
      </c>
      <c r="M164" s="94">
        <v>180</v>
      </c>
      <c r="N164" s="94">
        <v>157</v>
      </c>
      <c r="O164" s="94">
        <v>2087</v>
      </c>
      <c r="V164" s="147">
        <f t="shared" si="71"/>
        <v>0.13799712505989459</v>
      </c>
      <c r="W164" s="147">
        <f t="shared" si="72"/>
        <v>9.6310493531384767E-2</v>
      </c>
      <c r="X164" s="147">
        <f t="shared" si="73"/>
        <v>5.9894585529468136E-2</v>
      </c>
      <c r="Y164" s="147">
        <f t="shared" si="74"/>
        <v>7.7623382846190705E-2</v>
      </c>
      <c r="Z164" s="147">
        <f t="shared" si="75"/>
        <v>8.3373263057019642E-2</v>
      </c>
      <c r="AA164" s="147">
        <f t="shared" si="76"/>
        <v>7.5227599425011976E-2</v>
      </c>
      <c r="AB164" s="147">
        <f t="shared" si="77"/>
        <v>8.0498322951605181E-2</v>
      </c>
      <c r="AC164" s="147">
        <f t="shared" si="78"/>
        <v>8.8643986583612847E-2</v>
      </c>
      <c r="AD164" s="147">
        <f t="shared" si="79"/>
        <v>6.3727839003354103E-2</v>
      </c>
      <c r="AE164" s="147">
        <f t="shared" si="80"/>
        <v>8.6248203162434117E-2</v>
      </c>
      <c r="AF164" s="147">
        <f t="shared" si="81"/>
        <v>7.5227599425011976E-2</v>
      </c>
    </row>
    <row r="165" spans="1:32" s="117" customFormat="1" ht="15" x14ac:dyDescent="0.25">
      <c r="A165" s="15" t="s">
        <v>57</v>
      </c>
      <c r="B165" s="123" t="s">
        <v>107</v>
      </c>
      <c r="C165" s="94">
        <v>3092</v>
      </c>
      <c r="D165" s="94">
        <v>3105</v>
      </c>
      <c r="E165" s="94">
        <v>3008</v>
      </c>
      <c r="F165" s="94">
        <v>2735</v>
      </c>
      <c r="G165" s="94">
        <v>2969</v>
      </c>
      <c r="H165" s="94">
        <v>2615</v>
      </c>
      <c r="I165" s="94">
        <v>2642</v>
      </c>
      <c r="J165" s="94">
        <v>2769</v>
      </c>
      <c r="K165" s="94">
        <v>2539</v>
      </c>
      <c r="L165" s="94">
        <v>2362</v>
      </c>
      <c r="M165" s="94">
        <v>2477</v>
      </c>
      <c r="N165" s="94">
        <v>2926</v>
      </c>
      <c r="O165" s="94">
        <v>33239</v>
      </c>
      <c r="V165" s="147">
        <f t="shared" si="71"/>
        <v>9.3023255813953487E-2</v>
      </c>
      <c r="W165" s="147">
        <f t="shared" si="72"/>
        <v>9.3414362646288995E-2</v>
      </c>
      <c r="X165" s="147">
        <f t="shared" si="73"/>
        <v>8.2282860495201421E-2</v>
      </c>
      <c r="Y165" s="147">
        <f t="shared" si="74"/>
        <v>8.9322783477240597E-2</v>
      </c>
      <c r="Z165" s="147">
        <f t="shared" si="75"/>
        <v>7.8672643581335175E-2</v>
      </c>
      <c r="AA165" s="147">
        <f t="shared" si="76"/>
        <v>7.9484942386955082E-2</v>
      </c>
      <c r="AB165" s="147">
        <f t="shared" si="77"/>
        <v>8.330575528746352E-2</v>
      </c>
      <c r="AC165" s="147">
        <f t="shared" si="78"/>
        <v>7.6386172869219893E-2</v>
      </c>
      <c r="AD165" s="147">
        <f t="shared" si="79"/>
        <v>7.1061102921267189E-2</v>
      </c>
      <c r="AE165" s="147">
        <f t="shared" si="80"/>
        <v>7.4520894130388995E-2</v>
      </c>
      <c r="AF165" s="147">
        <f t="shared" si="81"/>
        <v>8.8029122416438524E-2</v>
      </c>
    </row>
    <row r="166" spans="1:32" s="117" customFormat="1" ht="15" x14ac:dyDescent="0.25">
      <c r="A166" s="15" t="s">
        <v>58</v>
      </c>
      <c r="B166" s="123" t="s">
        <v>15</v>
      </c>
      <c r="C166" s="94">
        <v>3108</v>
      </c>
      <c r="D166" s="94">
        <v>3352</v>
      </c>
      <c r="E166" s="94">
        <v>2873</v>
      </c>
      <c r="F166" s="94">
        <v>2928</v>
      </c>
      <c r="G166" s="94">
        <v>3069</v>
      </c>
      <c r="H166" s="94">
        <v>2875</v>
      </c>
      <c r="I166" s="94">
        <v>2844</v>
      </c>
      <c r="J166" s="94">
        <v>2794</v>
      </c>
      <c r="K166" s="94">
        <v>2803</v>
      </c>
      <c r="L166" s="94">
        <v>2744</v>
      </c>
      <c r="M166" s="94">
        <v>2584</v>
      </c>
      <c r="N166" s="94">
        <v>3209</v>
      </c>
      <c r="O166" s="94">
        <v>35183</v>
      </c>
      <c r="V166" s="147">
        <f t="shared" si="71"/>
        <v>8.8338117841002761E-2</v>
      </c>
      <c r="W166" s="147">
        <f t="shared" si="72"/>
        <v>9.5273285393513915E-2</v>
      </c>
      <c r="X166" s="147">
        <f t="shared" si="73"/>
        <v>8.3222010630133875E-2</v>
      </c>
      <c r="Y166" s="147">
        <f t="shared" si="74"/>
        <v>8.7229627945314497E-2</v>
      </c>
      <c r="Z166" s="147">
        <f t="shared" si="75"/>
        <v>8.1715601284711364E-2</v>
      </c>
      <c r="AA166" s="147">
        <f t="shared" si="76"/>
        <v>8.0834493931728396E-2</v>
      </c>
      <c r="AB166" s="147">
        <f t="shared" si="77"/>
        <v>7.9413353039820361E-2</v>
      </c>
      <c r="AC166" s="147">
        <f t="shared" si="78"/>
        <v>7.9669158400363815E-2</v>
      </c>
      <c r="AD166" s="147">
        <f t="shared" si="79"/>
        <v>7.799221214791234E-2</v>
      </c>
      <c r="AE166" s="147">
        <f t="shared" si="80"/>
        <v>7.3444561293806665E-2</v>
      </c>
      <c r="AF166" s="147">
        <f t="shared" si="81"/>
        <v>9.1208822442656962E-2</v>
      </c>
    </row>
    <row r="167" spans="1:32" s="117" customFormat="1" ht="15" x14ac:dyDescent="0.25">
      <c r="A167" s="15" t="s">
        <v>59</v>
      </c>
      <c r="B167" s="123" t="s">
        <v>16</v>
      </c>
      <c r="C167" s="94">
        <v>851</v>
      </c>
      <c r="D167" s="94">
        <v>881</v>
      </c>
      <c r="E167" s="94">
        <v>903</v>
      </c>
      <c r="F167" s="94">
        <v>1009</v>
      </c>
      <c r="G167" s="94">
        <v>972</v>
      </c>
      <c r="H167" s="94">
        <v>963</v>
      </c>
      <c r="I167" s="94">
        <v>1011</v>
      </c>
      <c r="J167" s="94">
        <v>1111</v>
      </c>
      <c r="K167" s="94">
        <v>1105</v>
      </c>
      <c r="L167" s="94">
        <v>1151</v>
      </c>
      <c r="M167" s="94">
        <v>1245</v>
      </c>
      <c r="N167" s="94">
        <v>1613</v>
      </c>
      <c r="O167" s="94">
        <v>12815</v>
      </c>
      <c r="V167" s="147">
        <f t="shared" si="71"/>
        <v>6.6406554818571981E-2</v>
      </c>
      <c r="W167" s="147">
        <f t="shared" si="72"/>
        <v>6.8747561451424119E-2</v>
      </c>
      <c r="X167" s="147">
        <f t="shared" si="73"/>
        <v>7.873585641825985E-2</v>
      </c>
      <c r="Y167" s="147">
        <f t="shared" si="74"/>
        <v>7.584861490440889E-2</v>
      </c>
      <c r="Z167" s="147">
        <f t="shared" si="75"/>
        <v>7.5146312914553259E-2</v>
      </c>
      <c r="AA167" s="147">
        <f t="shared" si="76"/>
        <v>7.8891923527116659E-2</v>
      </c>
      <c r="AB167" s="147">
        <f t="shared" si="77"/>
        <v>8.6695278969957087E-2</v>
      </c>
      <c r="AC167" s="147">
        <f t="shared" si="78"/>
        <v>8.6227077643386663E-2</v>
      </c>
      <c r="AD167" s="147">
        <f t="shared" si="79"/>
        <v>8.9816621147093254E-2</v>
      </c>
      <c r="AE167" s="147">
        <f t="shared" si="80"/>
        <v>9.7151775263363244E-2</v>
      </c>
      <c r="AF167" s="147">
        <f t="shared" si="81"/>
        <v>0.125868123293016</v>
      </c>
    </row>
    <row r="168" spans="1:32" s="117" customFormat="1" ht="15" x14ac:dyDescent="0.25">
      <c r="A168" s="15" t="s">
        <v>60</v>
      </c>
      <c r="B168" s="123" t="s">
        <v>43</v>
      </c>
      <c r="C168" s="94">
        <v>5186</v>
      </c>
      <c r="D168" s="94">
        <v>5243</v>
      </c>
      <c r="E168" s="94">
        <v>4899</v>
      </c>
      <c r="F168" s="94">
        <v>4904</v>
      </c>
      <c r="G168" s="94">
        <v>4984</v>
      </c>
      <c r="H168" s="94">
        <v>4888</v>
      </c>
      <c r="I168" s="94">
        <v>4697</v>
      </c>
      <c r="J168" s="94">
        <v>4556</v>
      </c>
      <c r="K168" s="94">
        <v>4542</v>
      </c>
      <c r="L168" s="94">
        <v>4095</v>
      </c>
      <c r="M168" s="94">
        <v>3949</v>
      </c>
      <c r="N168" s="94">
        <v>4836</v>
      </c>
      <c r="O168" s="94">
        <v>56779</v>
      </c>
      <c r="V168" s="147">
        <f t="shared" si="71"/>
        <v>9.1336585709505272E-2</v>
      </c>
      <c r="W168" s="147">
        <f t="shared" si="72"/>
        <v>9.2340477993624409E-2</v>
      </c>
      <c r="X168" s="147">
        <f t="shared" si="73"/>
        <v>8.6369960724915901E-2</v>
      </c>
      <c r="Y168" s="147">
        <f t="shared" si="74"/>
        <v>8.7778932351749772E-2</v>
      </c>
      <c r="Z168" s="147">
        <f t="shared" si="75"/>
        <v>8.6088166399549124E-2</v>
      </c>
      <c r="AA168" s="147">
        <f t="shared" si="76"/>
        <v>8.2724246640483279E-2</v>
      </c>
      <c r="AB168" s="147">
        <f t="shared" si="77"/>
        <v>8.0240934148188586E-2</v>
      </c>
      <c r="AC168" s="147">
        <f t="shared" si="78"/>
        <v>7.9994364113492658E-2</v>
      </c>
      <c r="AD168" s="147">
        <f t="shared" si="79"/>
        <v>7.212173514855845E-2</v>
      </c>
      <c r="AE168" s="147">
        <f t="shared" si="80"/>
        <v>6.9550361929586649E-2</v>
      </c>
      <c r="AF168" s="147">
        <f t="shared" si="81"/>
        <v>8.5172334842107122E-2</v>
      </c>
    </row>
    <row r="169" spans="1:32" s="117" customFormat="1" ht="15" x14ac:dyDescent="0.25">
      <c r="A169" s="15" t="s">
        <v>61</v>
      </c>
      <c r="B169" s="123" t="s">
        <v>17</v>
      </c>
      <c r="C169" s="94">
        <v>4919</v>
      </c>
      <c r="D169" s="94">
        <v>5374</v>
      </c>
      <c r="E169" s="94">
        <v>5136</v>
      </c>
      <c r="F169" s="94">
        <v>4513</v>
      </c>
      <c r="G169" s="94">
        <v>4416</v>
      </c>
      <c r="H169" s="94">
        <v>4624</v>
      </c>
      <c r="I169" s="94">
        <v>4477</v>
      </c>
      <c r="J169" s="94">
        <v>4396</v>
      </c>
      <c r="K169" s="94">
        <v>4264</v>
      </c>
      <c r="L169" s="94">
        <v>4161</v>
      </c>
      <c r="M169" s="94">
        <v>3822</v>
      </c>
      <c r="N169" s="94">
        <v>4433</v>
      </c>
      <c r="O169" s="94">
        <v>54535</v>
      </c>
      <c r="V169" s="147">
        <f t="shared" si="71"/>
        <v>9.0198954799669939E-2</v>
      </c>
      <c r="W169" s="147">
        <f t="shared" si="72"/>
        <v>9.8542220592280183E-2</v>
      </c>
      <c r="X169" s="147">
        <f t="shared" si="73"/>
        <v>8.2754194553956176E-2</v>
      </c>
      <c r="Y169" s="147">
        <f t="shared" si="74"/>
        <v>8.0975520308059046E-2</v>
      </c>
      <c r="Z169" s="147">
        <f t="shared" si="75"/>
        <v>8.4789584670395157E-2</v>
      </c>
      <c r="AA169" s="147">
        <f t="shared" si="76"/>
        <v>8.2094068029705689E-2</v>
      </c>
      <c r="AB169" s="147">
        <f t="shared" si="77"/>
        <v>8.0608783350142113E-2</v>
      </c>
      <c r="AC169" s="147">
        <f t="shared" si="78"/>
        <v>7.818831942789034E-2</v>
      </c>
      <c r="AD169" s="147">
        <f t="shared" si="79"/>
        <v>7.6299624094618129E-2</v>
      </c>
      <c r="AE169" s="147">
        <f t="shared" si="80"/>
        <v>7.0083432657926104E-2</v>
      </c>
      <c r="AF169" s="147">
        <f t="shared" si="81"/>
        <v>8.1287246722288445E-2</v>
      </c>
    </row>
    <row r="170" spans="1:32" s="117" customFormat="1" ht="15" x14ac:dyDescent="0.25">
      <c r="A170" s="15" t="s">
        <v>62</v>
      </c>
      <c r="B170" s="123" t="s">
        <v>36</v>
      </c>
      <c r="C170" s="94">
        <v>3162</v>
      </c>
      <c r="D170" s="94">
        <v>3327</v>
      </c>
      <c r="E170" s="94">
        <v>3320</v>
      </c>
      <c r="F170" s="94">
        <v>2957</v>
      </c>
      <c r="G170" s="94">
        <v>3131</v>
      </c>
      <c r="H170" s="94">
        <v>3245</v>
      </c>
      <c r="I170" s="94">
        <v>3131</v>
      </c>
      <c r="J170" s="94">
        <v>3109</v>
      </c>
      <c r="K170" s="94">
        <v>2855</v>
      </c>
      <c r="L170" s="94">
        <v>2774</v>
      </c>
      <c r="M170" s="94">
        <v>2822</v>
      </c>
      <c r="N170" s="94">
        <v>3187</v>
      </c>
      <c r="O170" s="94">
        <v>37020</v>
      </c>
      <c r="V170" s="147">
        <f t="shared" si="71"/>
        <v>8.5413290113452195E-2</v>
      </c>
      <c r="W170" s="147">
        <f t="shared" si="72"/>
        <v>8.9870340356564021E-2</v>
      </c>
      <c r="X170" s="147">
        <f t="shared" si="73"/>
        <v>7.987574284170719E-2</v>
      </c>
      <c r="Y170" s="147">
        <f t="shared" si="74"/>
        <v>8.4575904916261477E-2</v>
      </c>
      <c r="Z170" s="147">
        <f t="shared" si="75"/>
        <v>8.7655321447866016E-2</v>
      </c>
      <c r="AA170" s="147">
        <f t="shared" si="76"/>
        <v>8.4575904916261477E-2</v>
      </c>
      <c r="AB170" s="147">
        <f t="shared" si="77"/>
        <v>8.3981631550513233E-2</v>
      </c>
      <c r="AC170" s="147">
        <f t="shared" si="78"/>
        <v>7.7120475418692602E-2</v>
      </c>
      <c r="AD170" s="147">
        <f t="shared" si="79"/>
        <v>7.4932468935710428E-2</v>
      </c>
      <c r="AE170" s="147">
        <f t="shared" si="80"/>
        <v>7.6229065370070237E-2</v>
      </c>
      <c r="AF170" s="147">
        <f t="shared" si="81"/>
        <v>8.6088600756347916E-2</v>
      </c>
    </row>
    <row r="171" spans="1:32" s="117" customFormat="1" ht="15" x14ac:dyDescent="0.25">
      <c r="A171" s="15" t="s">
        <v>63</v>
      </c>
      <c r="B171" s="123" t="s">
        <v>18</v>
      </c>
      <c r="C171" s="94">
        <v>3811</v>
      </c>
      <c r="D171" s="94">
        <v>3991</v>
      </c>
      <c r="E171" s="94">
        <v>3829</v>
      </c>
      <c r="F171" s="94">
        <v>3795</v>
      </c>
      <c r="G171" s="94">
        <v>3566</v>
      </c>
      <c r="H171" s="94">
        <v>3473</v>
      </c>
      <c r="I171" s="94">
        <v>3617</v>
      </c>
      <c r="J171" s="94">
        <v>3770</v>
      </c>
      <c r="K171" s="94">
        <v>3725</v>
      </c>
      <c r="L171" s="94">
        <v>3564</v>
      </c>
      <c r="M171" s="94">
        <v>3248</v>
      </c>
      <c r="N171" s="94">
        <v>3977</v>
      </c>
      <c r="O171" s="94">
        <v>44366</v>
      </c>
      <c r="V171" s="147">
        <f t="shared" si="71"/>
        <v>8.5899111932560973E-2</v>
      </c>
      <c r="W171" s="147">
        <f t="shared" si="72"/>
        <v>8.9956272821530001E-2</v>
      </c>
      <c r="X171" s="147">
        <f t="shared" si="73"/>
        <v>8.5538475409097051E-2</v>
      </c>
      <c r="Y171" s="147">
        <f t="shared" si="74"/>
        <v>8.0376865167019793E-2</v>
      </c>
      <c r="Z171" s="147">
        <f t="shared" si="75"/>
        <v>7.8280665374385786E-2</v>
      </c>
      <c r="AA171" s="147">
        <f t="shared" si="76"/>
        <v>8.1526394085561019E-2</v>
      </c>
      <c r="AB171" s="147">
        <f t="shared" si="77"/>
        <v>8.4974980841184697E-2</v>
      </c>
      <c r="AC171" s="147">
        <f t="shared" si="78"/>
        <v>8.396069061894243E-2</v>
      </c>
      <c r="AD171" s="147">
        <f t="shared" si="79"/>
        <v>8.0331785601586797E-2</v>
      </c>
      <c r="AE171" s="147">
        <f t="shared" si="80"/>
        <v>7.3209214263174505E-2</v>
      </c>
      <c r="AF171" s="147">
        <f t="shared" si="81"/>
        <v>8.9640715863499074E-2</v>
      </c>
    </row>
    <row r="172" spans="1:32" s="117" customFormat="1" ht="15" x14ac:dyDescent="0.25">
      <c r="A172" s="15" t="s">
        <v>64</v>
      </c>
      <c r="B172" s="123" t="s">
        <v>19</v>
      </c>
      <c r="C172" s="94">
        <v>2422</v>
      </c>
      <c r="D172" s="94">
        <v>2505</v>
      </c>
      <c r="E172" s="94">
        <v>2453</v>
      </c>
      <c r="F172" s="94">
        <v>2322</v>
      </c>
      <c r="G172" s="94">
        <v>2316</v>
      </c>
      <c r="H172" s="94">
        <v>2205</v>
      </c>
      <c r="I172" s="94">
        <v>2099</v>
      </c>
      <c r="J172" s="94">
        <v>2039</v>
      </c>
      <c r="K172" s="94">
        <v>1826</v>
      </c>
      <c r="L172" s="94">
        <v>1798</v>
      </c>
      <c r="M172" s="94">
        <v>1643</v>
      </c>
      <c r="N172" s="94">
        <v>2085</v>
      </c>
      <c r="O172" s="94">
        <v>25713</v>
      </c>
      <c r="V172" s="147">
        <f t="shared" si="71"/>
        <v>9.419359856881733E-2</v>
      </c>
      <c r="W172" s="147">
        <f t="shared" si="72"/>
        <v>9.7421537743553846E-2</v>
      </c>
      <c r="X172" s="147">
        <f t="shared" si="73"/>
        <v>9.0304515225761287E-2</v>
      </c>
      <c r="Y172" s="147">
        <f t="shared" si="74"/>
        <v>9.0071170225177924E-2</v>
      </c>
      <c r="Z172" s="147">
        <f t="shared" si="75"/>
        <v>8.5754287714385716E-2</v>
      </c>
      <c r="AA172" s="147">
        <f t="shared" si="76"/>
        <v>8.163185937074631E-2</v>
      </c>
      <c r="AB172" s="147">
        <f t="shared" si="77"/>
        <v>7.9298409364912684E-2</v>
      </c>
      <c r="AC172" s="147">
        <f t="shared" si="78"/>
        <v>7.1014661844203325E-2</v>
      </c>
      <c r="AD172" s="147">
        <f t="shared" si="79"/>
        <v>6.9925718508147633E-2</v>
      </c>
      <c r="AE172" s="147">
        <f t="shared" si="80"/>
        <v>6.3897639326410766E-2</v>
      </c>
      <c r="AF172" s="147">
        <f t="shared" si="81"/>
        <v>8.1087387702718464E-2</v>
      </c>
    </row>
    <row r="173" spans="1:32" s="117" customFormat="1" ht="15" x14ac:dyDescent="0.25">
      <c r="A173" s="15" t="s">
        <v>65</v>
      </c>
      <c r="B173" s="123" t="s">
        <v>20</v>
      </c>
      <c r="C173" s="94">
        <v>5601</v>
      </c>
      <c r="D173" s="94">
        <v>5326</v>
      </c>
      <c r="E173" s="94">
        <v>5645</v>
      </c>
      <c r="F173" s="94">
        <v>5405</v>
      </c>
      <c r="G173" s="94">
        <v>5027</v>
      </c>
      <c r="H173" s="94">
        <v>4952</v>
      </c>
      <c r="I173" s="94">
        <v>4947</v>
      </c>
      <c r="J173" s="94">
        <v>4830</v>
      </c>
      <c r="K173" s="94">
        <v>4744</v>
      </c>
      <c r="L173" s="94">
        <v>3892</v>
      </c>
      <c r="M173" s="94">
        <v>4045</v>
      </c>
      <c r="N173" s="94">
        <v>5200</v>
      </c>
      <c r="O173" s="94">
        <v>59614</v>
      </c>
      <c r="V173" s="147">
        <f t="shared" si="71"/>
        <v>9.3954440232160236E-2</v>
      </c>
      <c r="W173" s="147">
        <f t="shared" si="72"/>
        <v>8.9341429865467836E-2</v>
      </c>
      <c r="X173" s="147">
        <f t="shared" si="73"/>
        <v>9.0666621934444927E-2</v>
      </c>
      <c r="Y173" s="147">
        <f t="shared" si="74"/>
        <v>8.4325829503136843E-2</v>
      </c>
      <c r="Z173" s="147">
        <f t="shared" si="75"/>
        <v>8.3067735766766196E-2</v>
      </c>
      <c r="AA173" s="147">
        <f t="shared" si="76"/>
        <v>8.2983862851008158E-2</v>
      </c>
      <c r="AB173" s="147">
        <f t="shared" si="77"/>
        <v>8.102123662226994E-2</v>
      </c>
      <c r="AC173" s="147">
        <f t="shared" si="78"/>
        <v>7.9578622471231583E-2</v>
      </c>
      <c r="AD173" s="147">
        <f t="shared" si="79"/>
        <v>6.5286677626060996E-2</v>
      </c>
      <c r="AE173" s="147">
        <f t="shared" si="80"/>
        <v>6.7853188848257126E-2</v>
      </c>
      <c r="AF173" s="147">
        <f t="shared" si="81"/>
        <v>8.7227832388365151E-2</v>
      </c>
    </row>
    <row r="174" spans="1:32" s="117" customFormat="1" ht="15" x14ac:dyDescent="0.25">
      <c r="A174" s="15" t="s">
        <v>66</v>
      </c>
      <c r="B174" s="123" t="s">
        <v>21</v>
      </c>
      <c r="C174" s="94">
        <v>1002</v>
      </c>
      <c r="D174" s="94">
        <v>1160</v>
      </c>
      <c r="E174" s="94">
        <v>913</v>
      </c>
      <c r="F174" s="94">
        <v>959</v>
      </c>
      <c r="G174" s="94">
        <v>1169</v>
      </c>
      <c r="H174" s="94">
        <v>1058</v>
      </c>
      <c r="I174" s="94">
        <v>1145</v>
      </c>
      <c r="J174" s="94">
        <v>1039</v>
      </c>
      <c r="K174" s="94">
        <v>845</v>
      </c>
      <c r="L174" s="94">
        <v>1121</v>
      </c>
      <c r="M174" s="94">
        <v>1064</v>
      </c>
      <c r="N174" s="94">
        <v>1242</v>
      </c>
      <c r="O174" s="94">
        <v>12717</v>
      </c>
      <c r="V174" s="147">
        <f t="shared" si="71"/>
        <v>7.8792167964142484E-2</v>
      </c>
      <c r="W174" s="147">
        <f t="shared" si="72"/>
        <v>9.1216481874655975E-2</v>
      </c>
      <c r="X174" s="147">
        <f t="shared" si="73"/>
        <v>7.5410867342926791E-2</v>
      </c>
      <c r="Y174" s="147">
        <f t="shared" si="74"/>
        <v>9.1924195958166241E-2</v>
      </c>
      <c r="Z174" s="147">
        <f t="shared" si="75"/>
        <v>8.3195722261539665E-2</v>
      </c>
      <c r="AA174" s="147">
        <f t="shared" si="76"/>
        <v>9.0036958402138864E-2</v>
      </c>
      <c r="AB174" s="147">
        <f t="shared" si="77"/>
        <v>8.1701659196351334E-2</v>
      </c>
      <c r="AC174" s="147">
        <f t="shared" si="78"/>
        <v>6.6446488951796806E-2</v>
      </c>
      <c r="AD174" s="147">
        <f t="shared" si="79"/>
        <v>8.8149720846111501E-2</v>
      </c>
      <c r="AE174" s="147">
        <f t="shared" si="80"/>
        <v>8.3667531650546509E-2</v>
      </c>
      <c r="AF174" s="147">
        <f t="shared" si="81"/>
        <v>9.7664543524416142E-2</v>
      </c>
    </row>
    <row r="175" spans="1:32" s="117" customFormat="1" ht="15" x14ac:dyDescent="0.25">
      <c r="A175" s="15" t="s">
        <v>67</v>
      </c>
      <c r="B175" s="123" t="s">
        <v>22</v>
      </c>
      <c r="C175" s="94">
        <v>2676</v>
      </c>
      <c r="D175" s="94">
        <v>2928</v>
      </c>
      <c r="E175" s="94">
        <v>2687</v>
      </c>
      <c r="F175" s="94">
        <v>2805</v>
      </c>
      <c r="G175" s="94">
        <v>2681</v>
      </c>
      <c r="H175" s="94">
        <v>2543</v>
      </c>
      <c r="I175" s="94">
        <v>2424</v>
      </c>
      <c r="J175" s="94">
        <v>2634</v>
      </c>
      <c r="K175" s="94">
        <v>2239</v>
      </c>
      <c r="L175" s="94">
        <v>2246</v>
      </c>
      <c r="M175" s="94">
        <v>2272</v>
      </c>
      <c r="N175" s="94">
        <v>2619</v>
      </c>
      <c r="O175" s="94">
        <v>30754</v>
      </c>
      <c r="V175" s="147">
        <f t="shared" si="71"/>
        <v>8.7013071470377831E-2</v>
      </c>
      <c r="W175" s="147">
        <f t="shared" si="72"/>
        <v>9.520712752812642E-2</v>
      </c>
      <c r="X175" s="147">
        <f t="shared" si="73"/>
        <v>9.1207647785653892E-2</v>
      </c>
      <c r="Y175" s="147">
        <f t="shared" si="74"/>
        <v>8.7175651947714122E-2</v>
      </c>
      <c r="Z175" s="147">
        <f t="shared" si="75"/>
        <v>8.2688430773232749E-2</v>
      </c>
      <c r="AA175" s="147">
        <f t="shared" si="76"/>
        <v>7.8819015412629256E-2</v>
      </c>
      <c r="AB175" s="147">
        <f t="shared" si="77"/>
        <v>8.5647395460753076E-2</v>
      </c>
      <c r="AC175" s="147">
        <f t="shared" si="78"/>
        <v>7.2803537751186836E-2</v>
      </c>
      <c r="AD175" s="147">
        <f t="shared" si="79"/>
        <v>7.3031150419457638E-2</v>
      </c>
      <c r="AE175" s="147">
        <f t="shared" si="80"/>
        <v>7.3876568901606293E-2</v>
      </c>
      <c r="AF175" s="147">
        <f t="shared" si="81"/>
        <v>8.5159654028744231E-2</v>
      </c>
    </row>
    <row r="176" spans="1:32" s="117" customFormat="1" ht="15" x14ac:dyDescent="0.25">
      <c r="A176" s="15" t="s">
        <v>68</v>
      </c>
      <c r="B176" s="123" t="s">
        <v>23</v>
      </c>
      <c r="C176" s="94">
        <v>4016</v>
      </c>
      <c r="D176" s="94">
        <v>4527</v>
      </c>
      <c r="E176" s="94">
        <v>4570</v>
      </c>
      <c r="F176" s="94">
        <v>4140</v>
      </c>
      <c r="G176" s="94">
        <v>3968</v>
      </c>
      <c r="H176" s="94">
        <v>3776</v>
      </c>
      <c r="I176" s="94">
        <v>3626</v>
      </c>
      <c r="J176" s="94">
        <v>3916</v>
      </c>
      <c r="K176" s="94">
        <v>3671</v>
      </c>
      <c r="L176" s="94">
        <v>3471</v>
      </c>
      <c r="M176" s="94">
        <v>3593</v>
      </c>
      <c r="N176" s="94">
        <v>3863</v>
      </c>
      <c r="O176" s="94">
        <v>47137</v>
      </c>
      <c r="V176" s="147">
        <f t="shared" si="71"/>
        <v>8.5198464051594286E-2</v>
      </c>
      <c r="W176" s="147">
        <f t="shared" si="72"/>
        <v>9.603920487090821E-2</v>
      </c>
      <c r="X176" s="147">
        <f t="shared" si="73"/>
        <v>8.7829093917729167E-2</v>
      </c>
      <c r="Y176" s="147">
        <f t="shared" si="74"/>
        <v>8.4180155716316263E-2</v>
      </c>
      <c r="Z176" s="147">
        <f t="shared" si="75"/>
        <v>8.0106922375204198E-2</v>
      </c>
      <c r="AA176" s="147">
        <f t="shared" si="76"/>
        <v>7.6924708827460386E-2</v>
      </c>
      <c r="AB176" s="147">
        <f t="shared" si="77"/>
        <v>8.3076988353098416E-2</v>
      </c>
      <c r="AC176" s="147">
        <f t="shared" si="78"/>
        <v>7.7879372891783524E-2</v>
      </c>
      <c r="AD176" s="147">
        <f t="shared" si="79"/>
        <v>7.3636421494791771E-2</v>
      </c>
      <c r="AE176" s="147">
        <f t="shared" si="80"/>
        <v>7.6224621846956747E-2</v>
      </c>
      <c r="AF176" s="147">
        <f t="shared" si="81"/>
        <v>8.1952606232895603E-2</v>
      </c>
    </row>
    <row r="177" spans="1:32" s="117" customFormat="1" ht="15" x14ac:dyDescent="0.25">
      <c r="A177" s="15" t="s">
        <v>69</v>
      </c>
      <c r="B177" s="123" t="s">
        <v>37</v>
      </c>
      <c r="C177" s="94">
        <v>3745</v>
      </c>
      <c r="D177" s="94">
        <v>4132</v>
      </c>
      <c r="E177" s="94">
        <v>4048</v>
      </c>
      <c r="F177" s="94">
        <v>3904</v>
      </c>
      <c r="G177" s="94">
        <v>4125</v>
      </c>
      <c r="H177" s="94">
        <v>4067</v>
      </c>
      <c r="I177" s="94">
        <v>4343</v>
      </c>
      <c r="J177" s="94">
        <v>4982</v>
      </c>
      <c r="K177" s="94">
        <v>4759</v>
      </c>
      <c r="L177" s="94">
        <v>4687</v>
      </c>
      <c r="M177" s="94">
        <v>4433</v>
      </c>
      <c r="N177" s="94">
        <v>5579</v>
      </c>
      <c r="O177" s="94">
        <v>52804</v>
      </c>
      <c r="V177" s="147">
        <f t="shared" si="71"/>
        <v>7.0922657374441325E-2</v>
      </c>
      <c r="W177" s="147">
        <f t="shared" si="72"/>
        <v>7.8251647602454358E-2</v>
      </c>
      <c r="X177" s="147">
        <f t="shared" si="73"/>
        <v>7.3933792894477685E-2</v>
      </c>
      <c r="Y177" s="147">
        <f t="shared" si="74"/>
        <v>7.8119081887735781E-2</v>
      </c>
      <c r="Z177" s="147">
        <f t="shared" si="75"/>
        <v>7.7020680251496096E-2</v>
      </c>
      <c r="AA177" s="147">
        <f t="shared" si="76"/>
        <v>8.2247557003257324E-2</v>
      </c>
      <c r="AB177" s="147">
        <f t="shared" si="77"/>
        <v>9.4348912961139314E-2</v>
      </c>
      <c r="AC177" s="147">
        <f t="shared" si="78"/>
        <v>9.0125748049390192E-2</v>
      </c>
      <c r="AD177" s="147">
        <f t="shared" si="79"/>
        <v>8.8762214983713353E-2</v>
      </c>
      <c r="AE177" s="147">
        <f t="shared" si="80"/>
        <v>8.3951973335353383E-2</v>
      </c>
      <c r="AF177" s="147">
        <f t="shared" si="81"/>
        <v>0.1056548746307098</v>
      </c>
    </row>
    <row r="178" spans="1:32" s="117" customFormat="1" ht="15" x14ac:dyDescent="0.25">
      <c r="A178" s="15" t="s">
        <v>70</v>
      </c>
      <c r="B178" s="123" t="s">
        <v>38</v>
      </c>
      <c r="C178" s="94">
        <v>4073</v>
      </c>
      <c r="D178" s="94">
        <v>4371</v>
      </c>
      <c r="E178" s="94">
        <v>4355</v>
      </c>
      <c r="F178" s="94">
        <v>4152</v>
      </c>
      <c r="G178" s="94">
        <v>4146</v>
      </c>
      <c r="H178" s="94">
        <v>4024</v>
      </c>
      <c r="I178" s="94">
        <v>4195</v>
      </c>
      <c r="J178" s="94">
        <v>4148</v>
      </c>
      <c r="K178" s="94">
        <v>4161</v>
      </c>
      <c r="L178" s="94">
        <v>3617</v>
      </c>
      <c r="M178" s="94">
        <v>3408</v>
      </c>
      <c r="N178" s="94">
        <v>3946</v>
      </c>
      <c r="O178" s="94">
        <v>48596</v>
      </c>
      <c r="V178" s="147">
        <f t="shared" si="71"/>
        <v>8.3813482591159769E-2</v>
      </c>
      <c r="W178" s="147">
        <f t="shared" si="72"/>
        <v>8.994567454111449E-2</v>
      </c>
      <c r="X178" s="147">
        <f t="shared" si="73"/>
        <v>8.543913079265783E-2</v>
      </c>
      <c r="Y178" s="147">
        <f t="shared" si="74"/>
        <v>8.5315663840645317E-2</v>
      </c>
      <c r="Z178" s="147">
        <f t="shared" si="75"/>
        <v>8.2805169149724259E-2</v>
      </c>
      <c r="AA178" s="147">
        <f t="shared" si="76"/>
        <v>8.6323977282080827E-2</v>
      </c>
      <c r="AB178" s="147">
        <f t="shared" si="77"/>
        <v>8.5356819491316155E-2</v>
      </c>
      <c r="AC178" s="147">
        <f t="shared" si="78"/>
        <v>8.56243312206766E-2</v>
      </c>
      <c r="AD178" s="147">
        <f t="shared" si="79"/>
        <v>7.442999423820891E-2</v>
      </c>
      <c r="AE178" s="147">
        <f t="shared" si="80"/>
        <v>7.0129228743106425E-2</v>
      </c>
      <c r="AF178" s="147">
        <f t="shared" si="81"/>
        <v>8.1200098773561616E-2</v>
      </c>
    </row>
    <row r="179" spans="1:32" s="117" customFormat="1" ht="15" x14ac:dyDescent="0.25">
      <c r="A179" s="15" t="s">
        <v>71</v>
      </c>
      <c r="B179" s="123" t="s">
        <v>24</v>
      </c>
      <c r="C179" s="94">
        <v>2998</v>
      </c>
      <c r="D179" s="94">
        <v>3337</v>
      </c>
      <c r="E179" s="94">
        <v>3071</v>
      </c>
      <c r="F179" s="94">
        <v>3221</v>
      </c>
      <c r="G179" s="94">
        <v>3530</v>
      </c>
      <c r="H179" s="94">
        <v>3449</v>
      </c>
      <c r="I179" s="94">
        <v>3375</v>
      </c>
      <c r="J179" s="94">
        <v>3597</v>
      </c>
      <c r="K179" s="94">
        <v>3544</v>
      </c>
      <c r="L179" s="94">
        <v>3417</v>
      </c>
      <c r="M179" s="94">
        <v>3499</v>
      </c>
      <c r="N179" s="94">
        <v>4079</v>
      </c>
      <c r="O179" s="94">
        <v>41117</v>
      </c>
      <c r="V179" s="147">
        <f t="shared" si="71"/>
        <v>7.2913879903689471E-2</v>
      </c>
      <c r="W179" s="147">
        <f t="shared" si="72"/>
        <v>8.1158644842765762E-2</v>
      </c>
      <c r="X179" s="147">
        <f t="shared" si="73"/>
        <v>7.8337427341488922E-2</v>
      </c>
      <c r="Y179" s="147">
        <f t="shared" si="74"/>
        <v>8.5852567064717764E-2</v>
      </c>
      <c r="Z179" s="147">
        <f t="shared" si="75"/>
        <v>8.388257898192962E-2</v>
      </c>
      <c r="AA179" s="147">
        <f t="shared" si="76"/>
        <v>8.2082836782839216E-2</v>
      </c>
      <c r="AB179" s="147">
        <f t="shared" si="77"/>
        <v>8.7482063380110414E-2</v>
      </c>
      <c r="AC179" s="147">
        <f t="shared" si="78"/>
        <v>8.6193058832113242E-2</v>
      </c>
      <c r="AD179" s="147">
        <f t="shared" si="79"/>
        <v>8.3104312085025653E-2</v>
      </c>
      <c r="AE179" s="147">
        <f t="shared" si="80"/>
        <v>8.5098621008342049E-2</v>
      </c>
      <c r="AF179" s="147">
        <f t="shared" si="81"/>
        <v>9.9204708514726264E-2</v>
      </c>
    </row>
    <row r="180" spans="1:32" s="117" customFormat="1" ht="15" x14ac:dyDescent="0.25">
      <c r="A180" s="15" t="s">
        <v>72</v>
      </c>
      <c r="B180" s="123" t="s">
        <v>35</v>
      </c>
      <c r="C180" s="94">
        <v>5152</v>
      </c>
      <c r="D180" s="94">
        <v>5244</v>
      </c>
      <c r="E180" s="94">
        <v>5128</v>
      </c>
      <c r="F180" s="94">
        <v>4988</v>
      </c>
      <c r="G180" s="94">
        <v>4896</v>
      </c>
      <c r="H180" s="94">
        <v>4730</v>
      </c>
      <c r="I180" s="94">
        <v>4382</v>
      </c>
      <c r="J180" s="94">
        <v>4473</v>
      </c>
      <c r="K180" s="94">
        <v>4136</v>
      </c>
      <c r="L180" s="94">
        <v>3672</v>
      </c>
      <c r="M180" s="94">
        <v>3690</v>
      </c>
      <c r="N180" s="94">
        <v>4255</v>
      </c>
      <c r="O180" s="94">
        <v>54746</v>
      </c>
      <c r="V180" s="147">
        <f t="shared" si="71"/>
        <v>9.4107332042523653E-2</v>
      </c>
      <c r="W180" s="147">
        <f t="shared" si="72"/>
        <v>9.5787820114711583E-2</v>
      </c>
      <c r="X180" s="147">
        <f t="shared" si="73"/>
        <v>9.1111679392101699E-2</v>
      </c>
      <c r="Y180" s="147">
        <f t="shared" si="74"/>
        <v>8.9431191319913783E-2</v>
      </c>
      <c r="Z180" s="147">
        <f t="shared" si="75"/>
        <v>8.639900632009645E-2</v>
      </c>
      <c r="AA180" s="147">
        <f t="shared" si="76"/>
        <v>8.004237752529865E-2</v>
      </c>
      <c r="AB180" s="147">
        <f t="shared" si="77"/>
        <v>8.1704599422788876E-2</v>
      </c>
      <c r="AC180" s="147">
        <f t="shared" si="78"/>
        <v>7.5548898549665733E-2</v>
      </c>
      <c r="AD180" s="147">
        <f t="shared" si="79"/>
        <v>6.7073393489935337E-2</v>
      </c>
      <c r="AE180" s="147">
        <f t="shared" si="80"/>
        <v>6.740218463449385E-2</v>
      </c>
      <c r="AF180" s="147">
        <f t="shared" si="81"/>
        <v>7.7722573338691411E-2</v>
      </c>
    </row>
    <row r="181" spans="1:32" s="117" customFormat="1" ht="15" x14ac:dyDescent="0.25">
      <c r="A181" s="15" t="s">
        <v>73</v>
      </c>
      <c r="B181" s="123" t="s">
        <v>25</v>
      </c>
      <c r="C181" s="94">
        <v>4007</v>
      </c>
      <c r="D181" s="94">
        <v>4062</v>
      </c>
      <c r="E181" s="94">
        <v>3893</v>
      </c>
      <c r="F181" s="94">
        <v>3403</v>
      </c>
      <c r="G181" s="94">
        <v>3490</v>
      </c>
      <c r="H181" s="94">
        <v>3394</v>
      </c>
      <c r="I181" s="94">
        <v>3471</v>
      </c>
      <c r="J181" s="94">
        <v>3636</v>
      </c>
      <c r="K181" s="94">
        <v>3325</v>
      </c>
      <c r="L181" s="94">
        <v>3137</v>
      </c>
      <c r="M181" s="94">
        <v>3006</v>
      </c>
      <c r="N181" s="94">
        <v>3833</v>
      </c>
      <c r="O181" s="94">
        <v>42657</v>
      </c>
      <c r="V181" s="147">
        <f t="shared" si="71"/>
        <v>9.393534472653961E-2</v>
      </c>
      <c r="W181" s="147">
        <f t="shared" si="72"/>
        <v>9.522469934594556E-2</v>
      </c>
      <c r="X181" s="147">
        <f t="shared" si="73"/>
        <v>7.9775886724335984E-2</v>
      </c>
      <c r="Y181" s="147">
        <f t="shared" si="74"/>
        <v>8.1815411304123592E-2</v>
      </c>
      <c r="Z181" s="147">
        <f t="shared" si="75"/>
        <v>7.9564901422978646E-2</v>
      </c>
      <c r="AA181" s="147">
        <f t="shared" si="76"/>
        <v>8.1369997890146983E-2</v>
      </c>
      <c r="AB181" s="147">
        <f t="shared" si="77"/>
        <v>8.523806174836486E-2</v>
      </c>
      <c r="AC181" s="147">
        <f t="shared" si="78"/>
        <v>7.7947347445905715E-2</v>
      </c>
      <c r="AD181" s="147">
        <f t="shared" si="79"/>
        <v>7.3540098928663519E-2</v>
      </c>
      <c r="AE181" s="147">
        <f t="shared" si="80"/>
        <v>7.0469090653351149E-2</v>
      </c>
      <c r="AF181" s="147">
        <f t="shared" si="81"/>
        <v>8.9856295566964395E-2</v>
      </c>
    </row>
    <row r="182" spans="1:32" s="117" customFormat="1" ht="15" x14ac:dyDescent="0.25">
      <c r="A182" s="15" t="s">
        <v>82</v>
      </c>
      <c r="B182" s="123" t="s">
        <v>26</v>
      </c>
      <c r="C182" s="94">
        <v>5010</v>
      </c>
      <c r="D182" s="94">
        <v>5129</v>
      </c>
      <c r="E182" s="94">
        <v>5239</v>
      </c>
      <c r="F182" s="94">
        <v>4877</v>
      </c>
      <c r="G182" s="94">
        <v>4682</v>
      </c>
      <c r="H182" s="94">
        <v>4947</v>
      </c>
      <c r="I182" s="94">
        <v>5082</v>
      </c>
      <c r="J182" s="94">
        <v>5391</v>
      </c>
      <c r="K182" s="94">
        <v>4583</v>
      </c>
      <c r="L182" s="94">
        <v>4588</v>
      </c>
      <c r="M182" s="94">
        <v>4433</v>
      </c>
      <c r="N182" s="94">
        <v>4914</v>
      </c>
      <c r="O182" s="94">
        <v>58875</v>
      </c>
      <c r="V182" s="147">
        <f t="shared" si="71"/>
        <v>8.5095541401273886E-2</v>
      </c>
      <c r="W182" s="147">
        <f t="shared" si="72"/>
        <v>8.7116772823779193E-2</v>
      </c>
      <c r="X182" s="147">
        <f t="shared" si="73"/>
        <v>8.2836518046709134E-2</v>
      </c>
      <c r="Y182" s="147">
        <f t="shared" si="74"/>
        <v>7.9524416135881099E-2</v>
      </c>
      <c r="Z182" s="147">
        <f t="shared" si="75"/>
        <v>8.4025477707006371E-2</v>
      </c>
      <c r="AA182" s="147">
        <f t="shared" si="76"/>
        <v>8.6318471337579625E-2</v>
      </c>
      <c r="AB182" s="147">
        <f t="shared" si="77"/>
        <v>9.1566878980891719E-2</v>
      </c>
      <c r="AC182" s="147">
        <f t="shared" si="78"/>
        <v>7.7842887473460728E-2</v>
      </c>
      <c r="AD182" s="147">
        <f t="shared" si="79"/>
        <v>7.7927813163481949E-2</v>
      </c>
      <c r="AE182" s="147">
        <f t="shared" si="80"/>
        <v>7.5295116772823772E-2</v>
      </c>
      <c r="AF182" s="147">
        <f t="shared" si="81"/>
        <v>8.3464968152866248E-2</v>
      </c>
    </row>
    <row r="183" spans="1:32" s="117" customFormat="1" ht="15" x14ac:dyDescent="0.25">
      <c r="A183" s="15" t="s">
        <v>74</v>
      </c>
      <c r="B183" s="123" t="s">
        <v>42</v>
      </c>
      <c r="C183" s="94">
        <v>4328</v>
      </c>
      <c r="D183" s="94">
        <v>4472</v>
      </c>
      <c r="E183" s="94">
        <v>4682</v>
      </c>
      <c r="F183" s="94">
        <v>4393</v>
      </c>
      <c r="G183" s="94">
        <v>4484</v>
      </c>
      <c r="H183" s="94">
        <v>4434</v>
      </c>
      <c r="I183" s="94">
        <v>4107</v>
      </c>
      <c r="J183" s="94">
        <v>4507</v>
      </c>
      <c r="K183" s="94">
        <v>3986</v>
      </c>
      <c r="L183" s="94">
        <v>3938</v>
      </c>
      <c r="M183" s="94">
        <v>3800</v>
      </c>
      <c r="N183" s="94">
        <v>4527</v>
      </c>
      <c r="O183" s="94">
        <v>51658</v>
      </c>
      <c r="V183" s="147">
        <f t="shared" si="71"/>
        <v>8.378179565604553E-2</v>
      </c>
      <c r="W183" s="147">
        <f t="shared" si="72"/>
        <v>8.6569360021681058E-2</v>
      </c>
      <c r="X183" s="147">
        <f t="shared" si="73"/>
        <v>8.5040071237756004E-2</v>
      </c>
      <c r="Y183" s="147">
        <f t="shared" si="74"/>
        <v>8.6801657052150677E-2</v>
      </c>
      <c r="Z183" s="147">
        <f t="shared" si="75"/>
        <v>8.583375275852724E-2</v>
      </c>
      <c r="AA183" s="147">
        <f t="shared" si="76"/>
        <v>7.9503658678229894E-2</v>
      </c>
      <c r="AB183" s="147">
        <f t="shared" si="77"/>
        <v>8.724689302721747E-2</v>
      </c>
      <c r="AC183" s="147">
        <f t="shared" si="78"/>
        <v>7.7161330287661159E-2</v>
      </c>
      <c r="AD183" s="147">
        <f t="shared" si="79"/>
        <v>7.6232142165782654E-2</v>
      </c>
      <c r="AE183" s="147">
        <f t="shared" si="80"/>
        <v>7.3560726315381936E-2</v>
      </c>
      <c r="AF183" s="147">
        <f t="shared" si="81"/>
        <v>8.7634054744666845E-2</v>
      </c>
    </row>
    <row r="184" spans="1:32" s="117" customFormat="1" ht="15" x14ac:dyDescent="0.25">
      <c r="A184" s="15" t="s">
        <v>75</v>
      </c>
      <c r="B184" s="123" t="s">
        <v>27</v>
      </c>
      <c r="C184" s="94">
        <v>3680</v>
      </c>
      <c r="D184" s="94">
        <v>3898</v>
      </c>
      <c r="E184" s="94">
        <v>3547</v>
      </c>
      <c r="F184" s="94">
        <v>3320</v>
      </c>
      <c r="G184" s="94">
        <v>3521</v>
      </c>
      <c r="H184" s="94">
        <v>3140</v>
      </c>
      <c r="I184" s="94">
        <v>3354</v>
      </c>
      <c r="J184" s="94">
        <v>3500</v>
      </c>
      <c r="K184" s="94">
        <v>2946</v>
      </c>
      <c r="L184" s="94">
        <v>2847</v>
      </c>
      <c r="M184" s="94">
        <v>2740</v>
      </c>
      <c r="N184" s="94">
        <v>3270</v>
      </c>
      <c r="O184" s="94">
        <v>39763</v>
      </c>
      <c r="V184" s="147">
        <f t="shared" si="71"/>
        <v>9.2548348967633226E-2</v>
      </c>
      <c r="W184" s="147">
        <f t="shared" si="72"/>
        <v>9.8030832683650634E-2</v>
      </c>
      <c r="X184" s="147">
        <f t="shared" si="73"/>
        <v>8.3494706133843022E-2</v>
      </c>
      <c r="Y184" s="147">
        <f t="shared" si="74"/>
        <v>8.8549656716042549E-2</v>
      </c>
      <c r="Z184" s="147">
        <f t="shared" si="75"/>
        <v>7.896788471694792E-2</v>
      </c>
      <c r="AA184" s="147">
        <f t="shared" si="76"/>
        <v>8.4349772401478756E-2</v>
      </c>
      <c r="AB184" s="147">
        <f t="shared" si="77"/>
        <v>8.8021527550738124E-2</v>
      </c>
      <c r="AC184" s="147">
        <f t="shared" si="78"/>
        <v>7.4088977189849858E-2</v>
      </c>
      <c r="AD184" s="147">
        <f t="shared" si="79"/>
        <v>7.1599225410557549E-2</v>
      </c>
      <c r="AE184" s="147">
        <f t="shared" si="80"/>
        <v>6.8908281568292137E-2</v>
      </c>
      <c r="AF184" s="147">
        <f t="shared" si="81"/>
        <v>8.2237255740261042E-2</v>
      </c>
    </row>
    <row r="185" spans="1:32" s="117" customFormat="1" ht="15" x14ac:dyDescent="0.25">
      <c r="A185" s="15" t="s">
        <v>76</v>
      </c>
      <c r="B185" s="123" t="s">
        <v>28</v>
      </c>
      <c r="C185" s="94">
        <v>4818</v>
      </c>
      <c r="D185" s="94">
        <v>5195</v>
      </c>
      <c r="E185" s="94">
        <v>5122</v>
      </c>
      <c r="F185" s="94">
        <v>5080</v>
      </c>
      <c r="G185" s="94">
        <v>5097</v>
      </c>
      <c r="H185" s="94">
        <v>5051</v>
      </c>
      <c r="I185" s="94">
        <v>5224</v>
      </c>
      <c r="J185" s="94">
        <v>5383</v>
      </c>
      <c r="K185" s="94">
        <v>4799</v>
      </c>
      <c r="L185" s="94">
        <v>5066</v>
      </c>
      <c r="M185" s="94">
        <v>5247</v>
      </c>
      <c r="N185" s="94">
        <v>6399</v>
      </c>
      <c r="O185" s="94">
        <v>62481</v>
      </c>
      <c r="V185" s="147">
        <f t="shared" si="71"/>
        <v>7.7111441878331008E-2</v>
      </c>
      <c r="W185" s="147">
        <f t="shared" si="72"/>
        <v>8.3145276163953841E-2</v>
      </c>
      <c r="X185" s="147">
        <f t="shared" si="73"/>
        <v>8.1304716633856688E-2</v>
      </c>
      <c r="Y185" s="147">
        <f t="shared" si="74"/>
        <v>8.1576799347001488E-2</v>
      </c>
      <c r="Z185" s="147">
        <f t="shared" si="75"/>
        <v>8.0840575534962628E-2</v>
      </c>
      <c r="AA185" s="147">
        <f t="shared" si="76"/>
        <v>8.3609417262847902E-2</v>
      </c>
      <c r="AB185" s="147">
        <f t="shared" si="77"/>
        <v>8.6154190874025705E-2</v>
      </c>
      <c r="AC185" s="147">
        <f t="shared" si="78"/>
        <v>7.6807349434228012E-2</v>
      </c>
      <c r="AD185" s="147">
        <f t="shared" si="79"/>
        <v>8.1080648517149218E-2</v>
      </c>
      <c r="AE185" s="147">
        <f t="shared" si="80"/>
        <v>8.3977529168867332E-2</v>
      </c>
      <c r="AF185" s="147">
        <f t="shared" si="81"/>
        <v>0.10241513420079704</v>
      </c>
    </row>
    <row r="186" spans="1:32" s="117" customFormat="1" ht="15" x14ac:dyDescent="0.25">
      <c r="A186" s="15" t="s">
        <v>77</v>
      </c>
      <c r="B186" s="123" t="s">
        <v>29</v>
      </c>
      <c r="C186" s="94">
        <v>2897</v>
      </c>
      <c r="D186" s="94">
        <v>2943</v>
      </c>
      <c r="E186" s="94">
        <v>2872</v>
      </c>
      <c r="F186" s="94">
        <v>2846</v>
      </c>
      <c r="G186" s="94">
        <v>2730</v>
      </c>
      <c r="H186" s="94">
        <v>2782</v>
      </c>
      <c r="I186" s="94">
        <v>2643</v>
      </c>
      <c r="J186" s="94">
        <v>2791</v>
      </c>
      <c r="K186" s="94">
        <v>2371</v>
      </c>
      <c r="L186" s="94">
        <v>2394</v>
      </c>
      <c r="M186" s="94">
        <v>2611</v>
      </c>
      <c r="N186" s="94">
        <v>3334</v>
      </c>
      <c r="O186" s="94">
        <v>33214</v>
      </c>
      <c r="V186" s="147">
        <f t="shared" si="71"/>
        <v>8.7222255675317634E-2</v>
      </c>
      <c r="W186" s="147">
        <f t="shared" si="72"/>
        <v>8.8607213825495273E-2</v>
      </c>
      <c r="X186" s="147">
        <f t="shared" si="73"/>
        <v>8.5686758595772863E-2</v>
      </c>
      <c r="Y186" s="147">
        <f t="shared" si="74"/>
        <v>8.2194255434455354E-2</v>
      </c>
      <c r="Z186" s="147">
        <f t="shared" si="75"/>
        <v>8.3759860299873548E-2</v>
      </c>
      <c r="AA186" s="147">
        <f t="shared" si="76"/>
        <v>7.9574878063467219E-2</v>
      </c>
      <c r="AB186" s="147">
        <f t="shared" si="77"/>
        <v>8.4030830372734386E-2</v>
      </c>
      <c r="AC186" s="147">
        <f t="shared" si="78"/>
        <v>7.1385560305895102E-2</v>
      </c>
      <c r="AD186" s="147">
        <f t="shared" si="79"/>
        <v>7.2078039380983921E-2</v>
      </c>
      <c r="AE186" s="147">
        <f t="shared" si="80"/>
        <v>7.8611428915517548E-2</v>
      </c>
      <c r="AF186" s="147">
        <f t="shared" si="81"/>
        <v>0.10037935810200518</v>
      </c>
    </row>
    <row r="187" spans="1:32" s="117" customFormat="1" ht="15" x14ac:dyDescent="0.25">
      <c r="A187" s="15" t="s">
        <v>78</v>
      </c>
      <c r="B187" s="123" t="s">
        <v>30</v>
      </c>
      <c r="C187" s="94">
        <v>2762</v>
      </c>
      <c r="D187" s="94">
        <v>3143</v>
      </c>
      <c r="E187" s="94">
        <v>3122</v>
      </c>
      <c r="F187" s="94">
        <v>3311</v>
      </c>
      <c r="G187" s="94">
        <v>3386</v>
      </c>
      <c r="H187" s="94">
        <v>3466</v>
      </c>
      <c r="I187" s="94">
        <v>3648</v>
      </c>
      <c r="J187" s="94">
        <v>3760</v>
      </c>
      <c r="K187" s="94">
        <v>3493</v>
      </c>
      <c r="L187" s="94">
        <v>3403</v>
      </c>
      <c r="M187" s="94">
        <v>3639</v>
      </c>
      <c r="N187" s="94">
        <v>4454</v>
      </c>
      <c r="O187" s="94">
        <v>41587</v>
      </c>
      <c r="V187" s="147">
        <f t="shared" si="71"/>
        <v>6.6414985452184577E-2</v>
      </c>
      <c r="W187" s="147">
        <f t="shared" si="72"/>
        <v>7.557650227234472E-2</v>
      </c>
      <c r="X187" s="147">
        <f t="shared" si="73"/>
        <v>7.9616226224541328E-2</v>
      </c>
      <c r="Y187" s="147">
        <f t="shared" si="74"/>
        <v>8.1419674417486237E-2</v>
      </c>
      <c r="Z187" s="147">
        <f t="shared" si="75"/>
        <v>8.3343352489960804E-2</v>
      </c>
      <c r="AA187" s="147">
        <f t="shared" si="76"/>
        <v>8.7719720104840457E-2</v>
      </c>
      <c r="AB187" s="147">
        <f t="shared" si="77"/>
        <v>9.0412869406304858E-2</v>
      </c>
      <c r="AC187" s="147">
        <f t="shared" si="78"/>
        <v>8.3992593839420968E-2</v>
      </c>
      <c r="AD187" s="147">
        <f t="shared" si="79"/>
        <v>8.1828456007887074E-2</v>
      </c>
      <c r="AE187" s="147">
        <f t="shared" si="80"/>
        <v>8.7503306321687069E-2</v>
      </c>
      <c r="AF187" s="147">
        <f t="shared" si="81"/>
        <v>0.10710077668502176</v>
      </c>
    </row>
    <row r="188" spans="1:32" s="117" customFormat="1" ht="15" x14ac:dyDescent="0.25">
      <c r="A188" s="15" t="s">
        <v>79</v>
      </c>
      <c r="B188" s="123" t="s">
        <v>31</v>
      </c>
      <c r="C188" s="94">
        <v>1724</v>
      </c>
      <c r="D188" s="94">
        <v>1871</v>
      </c>
      <c r="E188" s="94">
        <v>1719</v>
      </c>
      <c r="F188" s="94">
        <v>1789</v>
      </c>
      <c r="G188" s="94">
        <v>1786</v>
      </c>
      <c r="H188" s="94">
        <v>1847</v>
      </c>
      <c r="I188" s="94">
        <v>1680</v>
      </c>
      <c r="J188" s="94">
        <v>1879</v>
      </c>
      <c r="K188" s="94">
        <v>1529</v>
      </c>
      <c r="L188" s="94">
        <v>1616</v>
      </c>
      <c r="M188" s="94">
        <v>1397</v>
      </c>
      <c r="N188" s="94">
        <v>1759</v>
      </c>
      <c r="O188" s="94">
        <v>20596</v>
      </c>
      <c r="V188" s="147">
        <f t="shared" si="71"/>
        <v>8.3705573897844235E-2</v>
      </c>
      <c r="W188" s="147">
        <f t="shared" si="72"/>
        <v>9.0842882113031653E-2</v>
      </c>
      <c r="X188" s="147">
        <f t="shared" si="73"/>
        <v>8.6861526510001938E-2</v>
      </c>
      <c r="Y188" s="147">
        <f t="shared" si="74"/>
        <v>8.6715867158671592E-2</v>
      </c>
      <c r="Z188" s="147">
        <f t="shared" si="75"/>
        <v>8.9677607302388815E-2</v>
      </c>
      <c r="AA188" s="147">
        <f t="shared" si="76"/>
        <v>8.1569236744999024E-2</v>
      </c>
      <c r="AB188" s="147">
        <f t="shared" si="77"/>
        <v>9.1231307049912599E-2</v>
      </c>
      <c r="AC188" s="147">
        <f t="shared" si="78"/>
        <v>7.423771606137114E-2</v>
      </c>
      <c r="AD188" s="147">
        <f t="shared" si="79"/>
        <v>7.8461837249951441E-2</v>
      </c>
      <c r="AE188" s="147">
        <f t="shared" si="80"/>
        <v>6.7828704602835507E-2</v>
      </c>
      <c r="AF188" s="147">
        <f t="shared" si="81"/>
        <v>8.5404932996698393E-2</v>
      </c>
    </row>
    <row r="189" spans="1:32" s="117" customFormat="1" ht="15" x14ac:dyDescent="0.25">
      <c r="A189" s="16" t="s">
        <v>80</v>
      </c>
      <c r="B189" s="123" t="s">
        <v>32</v>
      </c>
      <c r="C189" s="94">
        <v>2276</v>
      </c>
      <c r="D189" s="94">
        <v>2422</v>
      </c>
      <c r="E189" s="94">
        <v>2385</v>
      </c>
      <c r="F189" s="94">
        <v>2125</v>
      </c>
      <c r="G189" s="94">
        <v>2252</v>
      </c>
      <c r="H189" s="94">
        <v>1927</v>
      </c>
      <c r="I189" s="94">
        <v>2091</v>
      </c>
      <c r="J189" s="94">
        <v>1991</v>
      </c>
      <c r="K189" s="94">
        <v>1854</v>
      </c>
      <c r="L189" s="94">
        <v>1771</v>
      </c>
      <c r="M189" s="94">
        <v>1680</v>
      </c>
      <c r="N189" s="94">
        <v>1950</v>
      </c>
      <c r="O189" s="94">
        <v>24724</v>
      </c>
      <c r="V189" s="147">
        <f t="shared" si="71"/>
        <v>9.2056301569325358E-2</v>
      </c>
      <c r="W189" s="147">
        <f t="shared" si="72"/>
        <v>9.7961494903737262E-2</v>
      </c>
      <c r="X189" s="147">
        <f t="shared" si="73"/>
        <v>8.5948875586474682E-2</v>
      </c>
      <c r="Y189" s="147">
        <f t="shared" si="74"/>
        <v>9.1085584856819279E-2</v>
      </c>
      <c r="Z189" s="147">
        <f t="shared" si="75"/>
        <v>7.7940462708299629E-2</v>
      </c>
      <c r="AA189" s="147">
        <f t="shared" si="76"/>
        <v>8.4573693577091089E-2</v>
      </c>
      <c r="AB189" s="147">
        <f t="shared" si="77"/>
        <v>8.0529040608315811E-2</v>
      </c>
      <c r="AC189" s="147">
        <f t="shared" si="78"/>
        <v>7.498786604109367E-2</v>
      </c>
      <c r="AD189" s="147">
        <f t="shared" si="79"/>
        <v>7.1630804077010196E-2</v>
      </c>
      <c r="AE189" s="147">
        <f t="shared" si="80"/>
        <v>6.7950169875424682E-2</v>
      </c>
      <c r="AF189" s="147">
        <f t="shared" si="81"/>
        <v>7.8870732891117942E-2</v>
      </c>
    </row>
    <row r="190" spans="1:32" s="117" customFormat="1" ht="15.75" thickBot="1" x14ac:dyDescent="0.3">
      <c r="A190" s="108" t="s">
        <v>93</v>
      </c>
      <c r="B190" s="123" t="s">
        <v>92</v>
      </c>
      <c r="C190" s="94">
        <v>3582</v>
      </c>
      <c r="D190" s="94">
        <v>4003</v>
      </c>
      <c r="E190" s="94">
        <v>3819</v>
      </c>
      <c r="F190" s="94">
        <v>3536</v>
      </c>
      <c r="G190" s="94">
        <v>3278</v>
      </c>
      <c r="H190" s="94">
        <v>3294</v>
      </c>
      <c r="I190" s="94">
        <v>3336</v>
      </c>
      <c r="J190" s="94">
        <v>3432</v>
      </c>
      <c r="K190" s="94">
        <v>2938</v>
      </c>
      <c r="L190" s="94">
        <v>2777</v>
      </c>
      <c r="M190" s="94">
        <v>2735</v>
      </c>
      <c r="N190" s="94">
        <v>3425</v>
      </c>
      <c r="O190" s="94">
        <v>40155</v>
      </c>
      <c r="V190" s="147">
        <f t="shared" si="71"/>
        <v>8.9204333208815836E-2</v>
      </c>
      <c r="W190" s="147">
        <f t="shared" si="72"/>
        <v>9.9688706263229981E-2</v>
      </c>
      <c r="X190" s="147">
        <f t="shared" si="73"/>
        <v>8.805877225750218E-2</v>
      </c>
      <c r="Y190" s="147">
        <f t="shared" si="74"/>
        <v>8.1633669530569039E-2</v>
      </c>
      <c r="Z190" s="147">
        <f t="shared" si="75"/>
        <v>8.203212551363466E-2</v>
      </c>
      <c r="AA190" s="147">
        <f t="shared" si="76"/>
        <v>8.3078072469181918E-2</v>
      </c>
      <c r="AB190" s="147">
        <f t="shared" si="77"/>
        <v>8.5468808367575644E-2</v>
      </c>
      <c r="AC190" s="147">
        <f t="shared" si="78"/>
        <v>7.3166479890424602E-2</v>
      </c>
      <c r="AD190" s="147">
        <f t="shared" si="79"/>
        <v>6.9157016560826789E-2</v>
      </c>
      <c r="AE190" s="147">
        <f t="shared" si="80"/>
        <v>6.8111069605279545E-2</v>
      </c>
      <c r="AF190" s="147">
        <f t="shared" si="81"/>
        <v>8.5294483874984436E-2</v>
      </c>
    </row>
    <row r="191" spans="1:32" s="117" customFormat="1" ht="15.75" thickBot="1" x14ac:dyDescent="0.3">
      <c r="A191" s="17"/>
      <c r="B191" s="112" t="s">
        <v>121</v>
      </c>
      <c r="C191" s="114">
        <v>108241</v>
      </c>
      <c r="D191" s="114">
        <v>114157</v>
      </c>
      <c r="E191" s="114">
        <v>111312</v>
      </c>
      <c r="F191" s="114">
        <v>107181</v>
      </c>
      <c r="G191" s="114">
        <v>107641</v>
      </c>
      <c r="H191" s="114">
        <v>105178</v>
      </c>
      <c r="I191" s="114">
        <v>105155</v>
      </c>
      <c r="J191" s="114">
        <v>108943</v>
      </c>
      <c r="K191" s="114">
        <v>101071</v>
      </c>
      <c r="L191" s="114">
        <v>97205</v>
      </c>
      <c r="M191" s="114">
        <v>95799</v>
      </c>
      <c r="N191" s="114">
        <v>114598</v>
      </c>
      <c r="O191" s="114">
        <v>1276481</v>
      </c>
      <c r="P191" s="144">
        <f>SUM(C191:H191)</f>
        <v>653710</v>
      </c>
      <c r="Q191" s="144"/>
      <c r="R191" s="144"/>
      <c r="S191" s="144"/>
    </row>
    <row r="192" spans="1:32" s="117" customFormat="1" ht="15" x14ac:dyDescent="0.25">
      <c r="A192" s="135"/>
      <c r="B192" s="136"/>
      <c r="C192" s="140">
        <f>C191/$O191</f>
        <v>8.4796405116879928E-2</v>
      </c>
      <c r="D192" s="140">
        <f t="shared" ref="D192:N192" si="82">D191/$O191</f>
        <v>8.943102169166639E-2</v>
      </c>
      <c r="E192" s="140">
        <f t="shared" si="82"/>
        <v>8.7202238027828075E-2</v>
      </c>
      <c r="F192" s="140">
        <f t="shared" si="82"/>
        <v>8.3965997143709933E-2</v>
      </c>
      <c r="G192" s="140">
        <f t="shared" si="82"/>
        <v>8.4326362867915783E-2</v>
      </c>
      <c r="H192" s="140">
        <f t="shared" si="82"/>
        <v>8.2396839435917968E-2</v>
      </c>
      <c r="I192" s="140">
        <f t="shared" si="82"/>
        <v>8.2378821149707668E-2</v>
      </c>
      <c r="J192" s="140">
        <f t="shared" si="82"/>
        <v>8.5346354548167969E-2</v>
      </c>
      <c r="K192" s="140">
        <f t="shared" si="82"/>
        <v>7.9179400241758402E-2</v>
      </c>
      <c r="L192" s="140">
        <f t="shared" si="82"/>
        <v>7.6150761350932766E-2</v>
      </c>
      <c r="M192" s="140">
        <f t="shared" si="82"/>
        <v>7.504929568086012E-2</v>
      </c>
      <c r="N192" s="140">
        <f t="shared" si="82"/>
        <v>8.9776502744655026E-2</v>
      </c>
      <c r="O192" s="82"/>
    </row>
    <row r="193" spans="1:15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5.75" thickBot="1" x14ac:dyDescent="0.3">
      <c r="A194" s="116" t="s">
        <v>117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2.75" thickBot="1" x14ac:dyDescent="0.25">
      <c r="A195" s="18" t="s">
        <v>81</v>
      </c>
      <c r="B195" s="85" t="s">
        <v>110</v>
      </c>
      <c r="C195" s="122" t="s">
        <v>47</v>
      </c>
      <c r="D195" s="122" t="s">
        <v>1</v>
      </c>
      <c r="E195" s="122" t="s">
        <v>48</v>
      </c>
      <c r="F195" s="122" t="s">
        <v>49</v>
      </c>
      <c r="G195" s="122" t="s">
        <v>2</v>
      </c>
      <c r="H195" s="122" t="s">
        <v>111</v>
      </c>
      <c r="I195" s="122" t="s">
        <v>3</v>
      </c>
      <c r="J195" s="122" t="s">
        <v>4</v>
      </c>
      <c r="K195" s="122" t="s">
        <v>5</v>
      </c>
      <c r="L195" s="122" t="s">
        <v>6</v>
      </c>
      <c r="M195" s="122" t="s">
        <v>7</v>
      </c>
      <c r="N195" s="122" t="s">
        <v>88</v>
      </c>
      <c r="O195" s="122" t="s">
        <v>8</v>
      </c>
    </row>
    <row r="196" spans="1:15" x14ac:dyDescent="0.2">
      <c r="A196" s="14" t="s">
        <v>50</v>
      </c>
      <c r="B196" s="123" t="s">
        <v>34</v>
      </c>
      <c r="C196" s="94">
        <v>3286</v>
      </c>
      <c r="D196" s="94">
        <v>3366</v>
      </c>
      <c r="E196" s="94">
        <v>3634</v>
      </c>
      <c r="F196" s="94">
        <v>3857</v>
      </c>
      <c r="G196" s="94">
        <v>3361</v>
      </c>
      <c r="H196" s="94">
        <v>3492</v>
      </c>
      <c r="I196" s="94">
        <v>3490</v>
      </c>
      <c r="J196" s="94">
        <v>3216</v>
      </c>
      <c r="K196" s="94">
        <v>3290</v>
      </c>
      <c r="L196" s="94">
        <v>2753</v>
      </c>
      <c r="M196" s="94">
        <v>2882</v>
      </c>
      <c r="N196" s="94">
        <v>3195</v>
      </c>
      <c r="O196" s="94">
        <f>SUM(C196:N196)</f>
        <v>39822</v>
      </c>
    </row>
    <row r="197" spans="1:15" x14ac:dyDescent="0.2">
      <c r="A197" s="15" t="s">
        <v>51</v>
      </c>
      <c r="B197" s="123" t="s">
        <v>44</v>
      </c>
      <c r="C197" s="94">
        <v>2506</v>
      </c>
      <c r="D197" s="94">
        <v>2464</v>
      </c>
      <c r="E197" s="94">
        <v>2701</v>
      </c>
      <c r="F197" s="94">
        <v>2748</v>
      </c>
      <c r="G197" s="94">
        <v>2268</v>
      </c>
      <c r="H197" s="94">
        <v>2437</v>
      </c>
      <c r="I197" s="94">
        <v>2495</v>
      </c>
      <c r="J197" s="94">
        <v>2443</v>
      </c>
      <c r="K197" s="94">
        <v>2209</v>
      </c>
      <c r="L197" s="94">
        <v>2320</v>
      </c>
      <c r="M197" s="94">
        <v>2057</v>
      </c>
      <c r="N197" s="94">
        <v>2710</v>
      </c>
      <c r="O197" s="94">
        <f t="shared" ref="O197:O227" si="83">SUM(C197:N197)</f>
        <v>29358</v>
      </c>
    </row>
    <row r="198" spans="1:15" x14ac:dyDescent="0.2">
      <c r="A198" s="15" t="s">
        <v>52</v>
      </c>
      <c r="B198" s="123" t="s">
        <v>9</v>
      </c>
      <c r="C198" s="94">
        <v>1173</v>
      </c>
      <c r="D198" s="94">
        <v>1170</v>
      </c>
      <c r="E198" s="94">
        <v>1184</v>
      </c>
      <c r="F198" s="94">
        <v>1168</v>
      </c>
      <c r="G198" s="94">
        <v>1062</v>
      </c>
      <c r="H198" s="94">
        <v>1281</v>
      </c>
      <c r="I198" s="94">
        <v>1105</v>
      </c>
      <c r="J198" s="94">
        <v>1156</v>
      </c>
      <c r="K198" s="94">
        <v>1215</v>
      </c>
      <c r="L198" s="94">
        <v>972</v>
      </c>
      <c r="M198" s="94">
        <v>1007</v>
      </c>
      <c r="N198" s="94">
        <v>1270</v>
      </c>
      <c r="O198" s="94">
        <f t="shared" si="83"/>
        <v>13763</v>
      </c>
    </row>
    <row r="199" spans="1:15" x14ac:dyDescent="0.2">
      <c r="A199" s="15" t="s">
        <v>53</v>
      </c>
      <c r="B199" s="123" t="s">
        <v>10</v>
      </c>
      <c r="C199" s="94">
        <v>2977</v>
      </c>
      <c r="D199" s="94">
        <v>3069</v>
      </c>
      <c r="E199" s="94">
        <v>3362</v>
      </c>
      <c r="F199" s="94">
        <v>3381</v>
      </c>
      <c r="G199" s="94">
        <v>3333</v>
      </c>
      <c r="H199" s="94">
        <v>3566</v>
      </c>
      <c r="I199" s="94">
        <v>3468</v>
      </c>
      <c r="J199" s="94">
        <v>3410</v>
      </c>
      <c r="K199" s="94">
        <v>3599</v>
      </c>
      <c r="L199" s="94">
        <v>3265</v>
      </c>
      <c r="M199" s="94">
        <v>3061</v>
      </c>
      <c r="N199" s="94">
        <v>3783</v>
      </c>
      <c r="O199" s="94">
        <f t="shared" si="83"/>
        <v>40274</v>
      </c>
    </row>
    <row r="200" spans="1:15" x14ac:dyDescent="0.2">
      <c r="A200" s="15" t="s">
        <v>54</v>
      </c>
      <c r="B200" s="123" t="s">
        <v>11</v>
      </c>
      <c r="C200" s="94">
        <v>1382</v>
      </c>
      <c r="D200" s="94">
        <v>1505</v>
      </c>
      <c r="E200" s="94">
        <v>1480</v>
      </c>
      <c r="F200" s="94">
        <v>1568</v>
      </c>
      <c r="G200" s="94">
        <v>1463</v>
      </c>
      <c r="H200" s="94">
        <v>1683</v>
      </c>
      <c r="I200" s="94">
        <v>1592</v>
      </c>
      <c r="J200" s="94">
        <v>1541</v>
      </c>
      <c r="K200" s="94">
        <v>1670</v>
      </c>
      <c r="L200" s="94">
        <v>1439</v>
      </c>
      <c r="M200" s="94">
        <v>1591</v>
      </c>
      <c r="N200" s="94">
        <v>1838</v>
      </c>
      <c r="O200" s="94">
        <f t="shared" si="83"/>
        <v>18752</v>
      </c>
    </row>
    <row r="201" spans="1:15" x14ac:dyDescent="0.2">
      <c r="A201" s="15" t="s">
        <v>55</v>
      </c>
      <c r="B201" s="123" t="s">
        <v>12</v>
      </c>
      <c r="C201" s="94">
        <v>4124</v>
      </c>
      <c r="D201" s="94">
        <v>4491</v>
      </c>
      <c r="E201" s="94">
        <v>4485</v>
      </c>
      <c r="F201" s="94">
        <v>4308</v>
      </c>
      <c r="G201" s="94">
        <v>3741</v>
      </c>
      <c r="H201" s="94">
        <v>3872</v>
      </c>
      <c r="I201" s="94">
        <v>3947</v>
      </c>
      <c r="J201" s="94">
        <v>3558</v>
      </c>
      <c r="K201" s="94">
        <v>3653</v>
      </c>
      <c r="L201" s="94">
        <v>3470</v>
      </c>
      <c r="M201" s="94">
        <v>3374</v>
      </c>
      <c r="N201" s="94">
        <v>3865</v>
      </c>
      <c r="O201" s="94">
        <f t="shared" si="83"/>
        <v>46888</v>
      </c>
    </row>
    <row r="202" spans="1:15" x14ac:dyDescent="0.2">
      <c r="A202" s="15" t="s">
        <v>56</v>
      </c>
      <c r="B202" s="123" t="s">
        <v>13</v>
      </c>
      <c r="C202" s="94">
        <v>168</v>
      </c>
      <c r="D202" s="94">
        <v>178</v>
      </c>
      <c r="E202" s="94">
        <v>248</v>
      </c>
      <c r="F202" s="94">
        <v>215</v>
      </c>
      <c r="G202" s="94">
        <v>144</v>
      </c>
      <c r="H202" s="94">
        <v>165</v>
      </c>
      <c r="I202" s="94">
        <v>190</v>
      </c>
      <c r="J202" s="94">
        <v>177</v>
      </c>
      <c r="K202" s="94">
        <v>179</v>
      </c>
      <c r="L202" s="94">
        <v>145</v>
      </c>
      <c r="M202" s="94">
        <v>151</v>
      </c>
      <c r="N202" s="94">
        <v>167</v>
      </c>
      <c r="O202" s="94">
        <f t="shared" si="83"/>
        <v>2127</v>
      </c>
    </row>
    <row r="203" spans="1:15" x14ac:dyDescent="0.2">
      <c r="A203" s="15" t="s">
        <v>57</v>
      </c>
      <c r="B203" s="123" t="s">
        <v>107</v>
      </c>
      <c r="C203" s="94">
        <v>3358</v>
      </c>
      <c r="D203" s="94">
        <v>3329</v>
      </c>
      <c r="E203" s="94">
        <v>3259</v>
      </c>
      <c r="F203" s="94">
        <v>3390</v>
      </c>
      <c r="G203" s="94">
        <v>3183</v>
      </c>
      <c r="H203" s="94">
        <v>3292</v>
      </c>
      <c r="I203" s="94">
        <v>3455</v>
      </c>
      <c r="J203" s="94">
        <v>3196</v>
      </c>
      <c r="K203" s="94">
        <v>3194</v>
      </c>
      <c r="L203" s="94">
        <v>2750</v>
      </c>
      <c r="M203" s="94">
        <v>2555</v>
      </c>
      <c r="N203" s="94">
        <v>3273</v>
      </c>
      <c r="O203" s="94">
        <f t="shared" si="83"/>
        <v>38234</v>
      </c>
    </row>
    <row r="204" spans="1:15" x14ac:dyDescent="0.2">
      <c r="A204" s="15" t="s">
        <v>58</v>
      </c>
      <c r="B204" s="123" t="s">
        <v>15</v>
      </c>
      <c r="C204" s="94">
        <v>3133</v>
      </c>
      <c r="D204" s="94">
        <v>3271</v>
      </c>
      <c r="E204" s="94">
        <v>3340</v>
      </c>
      <c r="F204" s="94">
        <v>3155</v>
      </c>
      <c r="G204" s="94">
        <v>2590</v>
      </c>
      <c r="H204" s="94">
        <v>2891</v>
      </c>
      <c r="I204" s="94">
        <v>2789</v>
      </c>
      <c r="J204" s="94">
        <v>2758</v>
      </c>
      <c r="K204" s="94">
        <v>2740</v>
      </c>
      <c r="L204" s="94">
        <v>2457</v>
      </c>
      <c r="M204" s="94">
        <v>2269</v>
      </c>
      <c r="N204" s="94">
        <v>3253</v>
      </c>
      <c r="O204" s="94">
        <f t="shared" si="83"/>
        <v>34646</v>
      </c>
    </row>
    <row r="205" spans="1:15" x14ac:dyDescent="0.2">
      <c r="A205" s="15" t="s">
        <v>59</v>
      </c>
      <c r="B205" s="123" t="s">
        <v>16</v>
      </c>
      <c r="C205" s="94">
        <v>560</v>
      </c>
      <c r="D205" s="94">
        <v>682</v>
      </c>
      <c r="E205" s="94">
        <v>731</v>
      </c>
      <c r="F205" s="94">
        <v>676</v>
      </c>
      <c r="G205" s="94">
        <v>639</v>
      </c>
      <c r="H205" s="94">
        <v>766</v>
      </c>
      <c r="I205" s="94">
        <v>765</v>
      </c>
      <c r="J205" s="94">
        <v>792</v>
      </c>
      <c r="K205" s="94">
        <v>838</v>
      </c>
      <c r="L205" s="94">
        <v>931</v>
      </c>
      <c r="M205" s="94">
        <v>801</v>
      </c>
      <c r="N205" s="94">
        <v>1141</v>
      </c>
      <c r="O205" s="94">
        <f t="shared" si="83"/>
        <v>9322</v>
      </c>
    </row>
    <row r="206" spans="1:15" x14ac:dyDescent="0.2">
      <c r="A206" s="15" t="s">
        <v>60</v>
      </c>
      <c r="B206" s="123" t="s">
        <v>43</v>
      </c>
      <c r="C206" s="94">
        <v>4930</v>
      </c>
      <c r="D206" s="94">
        <v>5080</v>
      </c>
      <c r="E206" s="94">
        <v>5008</v>
      </c>
      <c r="F206" s="94">
        <v>5142</v>
      </c>
      <c r="G206" s="94">
        <v>4803</v>
      </c>
      <c r="H206" s="94">
        <v>4923</v>
      </c>
      <c r="I206" s="94">
        <v>5174</v>
      </c>
      <c r="J206" s="94">
        <v>4747</v>
      </c>
      <c r="K206" s="94">
        <v>4602</v>
      </c>
      <c r="L206" s="94">
        <v>3958</v>
      </c>
      <c r="M206" s="94">
        <v>3959</v>
      </c>
      <c r="N206" s="94">
        <v>4968</v>
      </c>
      <c r="O206" s="94">
        <f t="shared" si="83"/>
        <v>57294</v>
      </c>
    </row>
    <row r="207" spans="1:15" x14ac:dyDescent="0.2">
      <c r="A207" s="15" t="s">
        <v>61</v>
      </c>
      <c r="B207" s="123" t="s">
        <v>17</v>
      </c>
      <c r="C207" s="94">
        <v>4760</v>
      </c>
      <c r="D207" s="94">
        <v>4790</v>
      </c>
      <c r="E207" s="94">
        <v>4720</v>
      </c>
      <c r="F207" s="94">
        <v>4641</v>
      </c>
      <c r="G207" s="94">
        <v>4207</v>
      </c>
      <c r="H207" s="94">
        <v>4226</v>
      </c>
      <c r="I207" s="94">
        <v>4244</v>
      </c>
      <c r="J207" s="94">
        <v>4228</v>
      </c>
      <c r="K207" s="94">
        <v>4062</v>
      </c>
      <c r="L207" s="94">
        <v>4107</v>
      </c>
      <c r="M207" s="94">
        <v>3689</v>
      </c>
      <c r="N207" s="94">
        <v>4548</v>
      </c>
      <c r="O207" s="94">
        <f t="shared" si="83"/>
        <v>52222</v>
      </c>
    </row>
    <row r="208" spans="1:15" x14ac:dyDescent="0.2">
      <c r="A208" s="15" t="s">
        <v>62</v>
      </c>
      <c r="B208" s="123" t="s">
        <v>36</v>
      </c>
      <c r="C208" s="94">
        <v>3144</v>
      </c>
      <c r="D208" s="94">
        <v>3356</v>
      </c>
      <c r="E208" s="94">
        <v>3275</v>
      </c>
      <c r="F208" s="94">
        <v>3180</v>
      </c>
      <c r="G208" s="94">
        <v>2773</v>
      </c>
      <c r="H208" s="94">
        <v>2841</v>
      </c>
      <c r="I208" s="94">
        <v>2668</v>
      </c>
      <c r="J208" s="94">
        <v>2685</v>
      </c>
      <c r="K208" s="94">
        <v>2802</v>
      </c>
      <c r="L208" s="94">
        <v>2798</v>
      </c>
      <c r="M208" s="94">
        <v>2770</v>
      </c>
      <c r="N208" s="94">
        <v>3137</v>
      </c>
      <c r="O208" s="94">
        <f t="shared" si="83"/>
        <v>35429</v>
      </c>
    </row>
    <row r="209" spans="1:15" x14ac:dyDescent="0.2">
      <c r="A209" s="15" t="s">
        <v>63</v>
      </c>
      <c r="B209" s="123" t="s">
        <v>18</v>
      </c>
      <c r="C209" s="94">
        <v>3560</v>
      </c>
      <c r="D209" s="94">
        <v>3638</v>
      </c>
      <c r="E209" s="94">
        <v>3850</v>
      </c>
      <c r="F209" s="94">
        <v>3841</v>
      </c>
      <c r="G209" s="94">
        <v>3515</v>
      </c>
      <c r="H209" s="94">
        <v>3438</v>
      </c>
      <c r="I209" s="94">
        <v>3611</v>
      </c>
      <c r="J209" s="94">
        <v>3191</v>
      </c>
      <c r="K209" s="94">
        <v>3373</v>
      </c>
      <c r="L209" s="94">
        <v>2920</v>
      </c>
      <c r="M209" s="94">
        <v>2826</v>
      </c>
      <c r="N209" s="94">
        <v>3899</v>
      </c>
      <c r="O209" s="94">
        <f t="shared" si="83"/>
        <v>41662</v>
      </c>
    </row>
    <row r="210" spans="1:15" x14ac:dyDescent="0.2">
      <c r="A210" s="15" t="s">
        <v>64</v>
      </c>
      <c r="B210" s="123" t="s">
        <v>19</v>
      </c>
      <c r="C210" s="94">
        <v>2649</v>
      </c>
      <c r="D210" s="94">
        <v>2598</v>
      </c>
      <c r="E210" s="94">
        <v>2738</v>
      </c>
      <c r="F210" s="94">
        <v>2610</v>
      </c>
      <c r="G210" s="94">
        <v>2333</v>
      </c>
      <c r="H210" s="94">
        <v>2351</v>
      </c>
      <c r="I210" s="94">
        <v>2319</v>
      </c>
      <c r="J210" s="94">
        <v>2184</v>
      </c>
      <c r="K210" s="94">
        <v>1924</v>
      </c>
      <c r="L210" s="94">
        <v>1886</v>
      </c>
      <c r="M210" s="94">
        <v>1946</v>
      </c>
      <c r="N210" s="94">
        <v>2208</v>
      </c>
      <c r="O210" s="94">
        <f t="shared" si="83"/>
        <v>27746</v>
      </c>
    </row>
    <row r="211" spans="1:15" x14ac:dyDescent="0.2">
      <c r="A211" s="15" t="s">
        <v>65</v>
      </c>
      <c r="B211" s="123" t="s">
        <v>20</v>
      </c>
      <c r="C211" s="94">
        <v>5402</v>
      </c>
      <c r="D211" s="94">
        <v>5502</v>
      </c>
      <c r="E211" s="94">
        <v>5343</v>
      </c>
      <c r="F211" s="94">
        <v>5438</v>
      </c>
      <c r="G211" s="94">
        <v>4976</v>
      </c>
      <c r="H211" s="94">
        <v>5215</v>
      </c>
      <c r="I211" s="94">
        <v>5225</v>
      </c>
      <c r="J211" s="94">
        <v>4971</v>
      </c>
      <c r="K211" s="94">
        <v>5150</v>
      </c>
      <c r="L211" s="94">
        <v>4392</v>
      </c>
      <c r="M211" s="94">
        <v>4719</v>
      </c>
      <c r="N211" s="94">
        <v>5194</v>
      </c>
      <c r="O211" s="94">
        <f t="shared" si="83"/>
        <v>61527</v>
      </c>
    </row>
    <row r="212" spans="1:15" x14ac:dyDescent="0.2">
      <c r="A212" s="15" t="s">
        <v>66</v>
      </c>
      <c r="B212" s="123" t="s">
        <v>21</v>
      </c>
      <c r="C212" s="94">
        <v>716</v>
      </c>
      <c r="D212" s="94">
        <v>754</v>
      </c>
      <c r="E212" s="94">
        <v>828</v>
      </c>
      <c r="F212" s="94">
        <v>870</v>
      </c>
      <c r="G212" s="94">
        <v>824</v>
      </c>
      <c r="H212" s="94">
        <v>849</v>
      </c>
      <c r="I212" s="94">
        <v>875</v>
      </c>
      <c r="J212" s="94">
        <v>845</v>
      </c>
      <c r="K212" s="94">
        <v>796</v>
      </c>
      <c r="L212" s="94">
        <v>725</v>
      </c>
      <c r="M212" s="94">
        <v>704</v>
      </c>
      <c r="N212" s="94">
        <v>878</v>
      </c>
      <c r="O212" s="94">
        <f t="shared" si="83"/>
        <v>9664</v>
      </c>
    </row>
    <row r="213" spans="1:15" x14ac:dyDescent="0.2">
      <c r="A213" s="15" t="s">
        <v>67</v>
      </c>
      <c r="B213" s="123" t="s">
        <v>22</v>
      </c>
      <c r="C213" s="94">
        <v>2357</v>
      </c>
      <c r="D213" s="94">
        <v>2550</v>
      </c>
      <c r="E213" s="94">
        <v>2808</v>
      </c>
      <c r="F213" s="94">
        <v>2514</v>
      </c>
      <c r="G213" s="94">
        <v>2351</v>
      </c>
      <c r="H213" s="94">
        <v>2469</v>
      </c>
      <c r="I213" s="94">
        <v>2560</v>
      </c>
      <c r="J213" s="94">
        <v>2513</v>
      </c>
      <c r="K213" s="94">
        <v>2339</v>
      </c>
      <c r="L213" s="94">
        <v>2058</v>
      </c>
      <c r="M213" s="94">
        <v>1833</v>
      </c>
      <c r="N213" s="94">
        <v>2483</v>
      </c>
      <c r="O213" s="94">
        <f t="shared" si="83"/>
        <v>28835</v>
      </c>
    </row>
    <row r="214" spans="1:15" x14ac:dyDescent="0.2">
      <c r="A214" s="15" t="s">
        <v>68</v>
      </c>
      <c r="B214" s="123" t="s">
        <v>23</v>
      </c>
      <c r="C214" s="94">
        <v>3931</v>
      </c>
      <c r="D214" s="94">
        <v>3792</v>
      </c>
      <c r="E214" s="94">
        <v>4122</v>
      </c>
      <c r="F214" s="94">
        <v>3815</v>
      </c>
      <c r="G214" s="94">
        <v>3470</v>
      </c>
      <c r="H214" s="94">
        <v>3386</v>
      </c>
      <c r="I214" s="94">
        <v>3362</v>
      </c>
      <c r="J214" s="94">
        <v>3359</v>
      </c>
      <c r="K214" s="94">
        <v>3346</v>
      </c>
      <c r="L214" s="94">
        <v>3045</v>
      </c>
      <c r="M214" s="94">
        <v>3154</v>
      </c>
      <c r="N214" s="94">
        <v>3554</v>
      </c>
      <c r="O214" s="94">
        <f t="shared" si="83"/>
        <v>42336</v>
      </c>
    </row>
    <row r="215" spans="1:15" x14ac:dyDescent="0.2">
      <c r="A215" s="15" t="s">
        <v>69</v>
      </c>
      <c r="B215" s="123" t="s">
        <v>37</v>
      </c>
      <c r="C215" s="94">
        <v>3634</v>
      </c>
      <c r="D215" s="94">
        <v>3834</v>
      </c>
      <c r="E215" s="94">
        <v>4223</v>
      </c>
      <c r="F215" s="94">
        <v>4161</v>
      </c>
      <c r="G215" s="94">
        <v>3662</v>
      </c>
      <c r="H215" s="94">
        <v>3792</v>
      </c>
      <c r="I215" s="94">
        <v>4071</v>
      </c>
      <c r="J215" s="94">
        <v>4223</v>
      </c>
      <c r="K215" s="94">
        <v>4297</v>
      </c>
      <c r="L215" s="94">
        <v>3815</v>
      </c>
      <c r="M215" s="94">
        <v>3890</v>
      </c>
      <c r="N215" s="94">
        <v>4532</v>
      </c>
      <c r="O215" s="94">
        <f t="shared" si="83"/>
        <v>48134</v>
      </c>
    </row>
    <row r="216" spans="1:15" x14ac:dyDescent="0.2">
      <c r="A216" s="15" t="s">
        <v>70</v>
      </c>
      <c r="B216" s="123" t="s">
        <v>38</v>
      </c>
      <c r="C216" s="94">
        <v>3919</v>
      </c>
      <c r="D216" s="94">
        <v>4007</v>
      </c>
      <c r="E216" s="94">
        <v>4215</v>
      </c>
      <c r="F216" s="94">
        <v>4185</v>
      </c>
      <c r="G216" s="94">
        <v>3890</v>
      </c>
      <c r="H216" s="94">
        <v>4074</v>
      </c>
      <c r="I216" s="94">
        <v>3957</v>
      </c>
      <c r="J216" s="94">
        <v>3682</v>
      </c>
      <c r="K216" s="94">
        <v>3792</v>
      </c>
      <c r="L216" s="94">
        <v>3216</v>
      </c>
      <c r="M216" s="94">
        <v>3176</v>
      </c>
      <c r="N216" s="94">
        <v>3703</v>
      </c>
      <c r="O216" s="94">
        <f t="shared" si="83"/>
        <v>45816</v>
      </c>
    </row>
    <row r="217" spans="1:15" x14ac:dyDescent="0.2">
      <c r="A217" s="15" t="s">
        <v>71</v>
      </c>
      <c r="B217" s="123" t="s">
        <v>24</v>
      </c>
      <c r="C217" s="94">
        <v>2960</v>
      </c>
      <c r="D217" s="94">
        <v>3113</v>
      </c>
      <c r="E217" s="94">
        <v>3020</v>
      </c>
      <c r="F217" s="94">
        <v>2924</v>
      </c>
      <c r="G217" s="94">
        <v>2792</v>
      </c>
      <c r="H217" s="94">
        <v>3173</v>
      </c>
      <c r="I217" s="94">
        <v>3261</v>
      </c>
      <c r="J217" s="94">
        <v>3301</v>
      </c>
      <c r="K217" s="94">
        <v>3335</v>
      </c>
      <c r="L217" s="94">
        <v>3268</v>
      </c>
      <c r="M217" s="94">
        <v>3153</v>
      </c>
      <c r="N217" s="94">
        <v>3959</v>
      </c>
      <c r="O217" s="94">
        <f t="shared" si="83"/>
        <v>38259</v>
      </c>
    </row>
    <row r="218" spans="1:15" x14ac:dyDescent="0.2">
      <c r="A218" s="15" t="s">
        <v>72</v>
      </c>
      <c r="B218" s="123" t="s">
        <v>35</v>
      </c>
      <c r="C218" s="94">
        <v>4464</v>
      </c>
      <c r="D218" s="94">
        <v>4584</v>
      </c>
      <c r="E218" s="94">
        <v>5007</v>
      </c>
      <c r="F218" s="94">
        <v>4782</v>
      </c>
      <c r="G218" s="94">
        <v>4431</v>
      </c>
      <c r="H218" s="94">
        <v>4536</v>
      </c>
      <c r="I218" s="94">
        <v>4595</v>
      </c>
      <c r="J218" s="94">
        <v>4297</v>
      </c>
      <c r="K218" s="94">
        <v>4210</v>
      </c>
      <c r="L218" s="94">
        <v>3720</v>
      </c>
      <c r="M218" s="94">
        <v>3637</v>
      </c>
      <c r="N218" s="94">
        <v>4482</v>
      </c>
      <c r="O218" s="94">
        <f t="shared" si="83"/>
        <v>52745</v>
      </c>
    </row>
    <row r="219" spans="1:15" x14ac:dyDescent="0.2">
      <c r="A219" s="15" t="s">
        <v>73</v>
      </c>
      <c r="B219" s="123" t="s">
        <v>25</v>
      </c>
      <c r="C219" s="94">
        <v>3712</v>
      </c>
      <c r="D219" s="94">
        <v>3661</v>
      </c>
      <c r="E219" s="94">
        <v>3572</v>
      </c>
      <c r="F219" s="94">
        <v>3791</v>
      </c>
      <c r="G219" s="94">
        <v>3607</v>
      </c>
      <c r="H219" s="94">
        <v>3652</v>
      </c>
      <c r="I219" s="94">
        <v>3558</v>
      </c>
      <c r="J219" s="94">
        <v>3611</v>
      </c>
      <c r="K219" s="94">
        <v>3503</v>
      </c>
      <c r="L219" s="94">
        <v>3225</v>
      </c>
      <c r="M219" s="94">
        <v>3124</v>
      </c>
      <c r="N219" s="94">
        <v>3619</v>
      </c>
      <c r="O219" s="94">
        <f t="shared" si="83"/>
        <v>42635</v>
      </c>
    </row>
    <row r="220" spans="1:15" x14ac:dyDescent="0.2">
      <c r="A220" s="15" t="s">
        <v>82</v>
      </c>
      <c r="B220" s="123" t="s">
        <v>26</v>
      </c>
      <c r="C220" s="94">
        <v>5198</v>
      </c>
      <c r="D220" s="94">
        <v>5438</v>
      </c>
      <c r="E220" s="94">
        <v>5633</v>
      </c>
      <c r="F220" s="94">
        <v>5453</v>
      </c>
      <c r="G220" s="94">
        <v>4867</v>
      </c>
      <c r="H220" s="94">
        <v>5086</v>
      </c>
      <c r="I220" s="94">
        <v>5385</v>
      </c>
      <c r="J220" s="94">
        <v>5279</v>
      </c>
      <c r="K220" s="94">
        <v>5125</v>
      </c>
      <c r="L220" s="94">
        <v>4821</v>
      </c>
      <c r="M220" s="94">
        <v>4875</v>
      </c>
      <c r="N220" s="94">
        <v>5012</v>
      </c>
      <c r="O220" s="94">
        <f t="shared" si="83"/>
        <v>62172</v>
      </c>
    </row>
    <row r="221" spans="1:15" x14ac:dyDescent="0.2">
      <c r="A221" s="15" t="s">
        <v>74</v>
      </c>
      <c r="B221" s="123" t="s">
        <v>42</v>
      </c>
      <c r="C221" s="94">
        <v>4878</v>
      </c>
      <c r="D221" s="94">
        <v>4892</v>
      </c>
      <c r="E221" s="94">
        <v>4978</v>
      </c>
      <c r="F221" s="94">
        <v>5119</v>
      </c>
      <c r="G221" s="94">
        <v>4541</v>
      </c>
      <c r="H221" s="94">
        <v>4730</v>
      </c>
      <c r="I221" s="94">
        <v>4761</v>
      </c>
      <c r="J221" s="94">
        <v>4599</v>
      </c>
      <c r="K221" s="94">
        <v>4392</v>
      </c>
      <c r="L221" s="94">
        <v>4259</v>
      </c>
      <c r="M221" s="94">
        <v>4129</v>
      </c>
      <c r="N221" s="94">
        <v>4463</v>
      </c>
      <c r="O221" s="94">
        <f t="shared" si="83"/>
        <v>55741</v>
      </c>
    </row>
    <row r="222" spans="1:15" x14ac:dyDescent="0.2">
      <c r="A222" s="15" t="s">
        <v>75</v>
      </c>
      <c r="B222" s="123" t="s">
        <v>27</v>
      </c>
      <c r="C222" s="94">
        <v>3008</v>
      </c>
      <c r="D222" s="94">
        <v>3244</v>
      </c>
      <c r="E222" s="94">
        <v>3509</v>
      </c>
      <c r="F222" s="94">
        <v>3423</v>
      </c>
      <c r="G222" s="94">
        <v>3105</v>
      </c>
      <c r="H222" s="94">
        <v>3204</v>
      </c>
      <c r="I222" s="94">
        <v>3210</v>
      </c>
      <c r="J222" s="94">
        <v>3050</v>
      </c>
      <c r="K222" s="94">
        <v>3038</v>
      </c>
      <c r="L222" s="94">
        <v>2670</v>
      </c>
      <c r="M222" s="94">
        <v>2872</v>
      </c>
      <c r="N222" s="94">
        <v>3523</v>
      </c>
      <c r="O222" s="94">
        <f t="shared" si="83"/>
        <v>37856</v>
      </c>
    </row>
    <row r="223" spans="1:15" x14ac:dyDescent="0.2">
      <c r="A223" s="15" t="s">
        <v>76</v>
      </c>
      <c r="B223" s="123" t="s">
        <v>28</v>
      </c>
      <c r="C223" s="94">
        <v>4517</v>
      </c>
      <c r="D223" s="94">
        <v>4527</v>
      </c>
      <c r="E223" s="94">
        <v>4933</v>
      </c>
      <c r="F223" s="94">
        <v>5133</v>
      </c>
      <c r="G223" s="94">
        <v>4831</v>
      </c>
      <c r="H223" s="94">
        <v>5170</v>
      </c>
      <c r="I223" s="94">
        <v>4857</v>
      </c>
      <c r="J223" s="94">
        <v>5142</v>
      </c>
      <c r="K223" s="94">
        <v>4884</v>
      </c>
      <c r="L223" s="94">
        <v>5054</v>
      </c>
      <c r="M223" s="94">
        <v>5055</v>
      </c>
      <c r="N223" s="94">
        <v>6221</v>
      </c>
      <c r="O223" s="94">
        <f t="shared" si="83"/>
        <v>60324</v>
      </c>
    </row>
    <row r="224" spans="1:15" x14ac:dyDescent="0.2">
      <c r="A224" s="15" t="s">
        <v>77</v>
      </c>
      <c r="B224" s="123" t="s">
        <v>29</v>
      </c>
      <c r="C224" s="94">
        <v>2862</v>
      </c>
      <c r="D224" s="94">
        <v>3014</v>
      </c>
      <c r="E224" s="94">
        <v>3170</v>
      </c>
      <c r="F224" s="94">
        <v>2958</v>
      </c>
      <c r="G224" s="94">
        <v>2528</v>
      </c>
      <c r="H224" s="94">
        <v>2813</v>
      </c>
      <c r="I224" s="94">
        <v>2749</v>
      </c>
      <c r="J224" s="94">
        <v>2780</v>
      </c>
      <c r="K224" s="94">
        <v>2783</v>
      </c>
      <c r="L224" s="94">
        <v>2388</v>
      </c>
      <c r="M224" s="94">
        <v>2450</v>
      </c>
      <c r="N224" s="94">
        <v>2843</v>
      </c>
      <c r="O224" s="94">
        <f t="shared" si="83"/>
        <v>33338</v>
      </c>
    </row>
    <row r="225" spans="1:19" x14ac:dyDescent="0.2">
      <c r="A225" s="15" t="s">
        <v>78</v>
      </c>
      <c r="B225" s="123" t="s">
        <v>30</v>
      </c>
      <c r="C225" s="94">
        <v>2699</v>
      </c>
      <c r="D225" s="94">
        <v>2965</v>
      </c>
      <c r="E225" s="94">
        <v>3010</v>
      </c>
      <c r="F225" s="94">
        <v>3060</v>
      </c>
      <c r="G225" s="94">
        <v>3014</v>
      </c>
      <c r="H225" s="94">
        <v>3144</v>
      </c>
      <c r="I225" s="94">
        <v>3102</v>
      </c>
      <c r="J225" s="94">
        <v>3169</v>
      </c>
      <c r="K225" s="94">
        <v>3474</v>
      </c>
      <c r="L225" s="94">
        <v>3242</v>
      </c>
      <c r="M225" s="94">
        <v>3105</v>
      </c>
      <c r="N225" s="94">
        <v>3732</v>
      </c>
      <c r="O225" s="94">
        <f t="shared" si="83"/>
        <v>37716</v>
      </c>
    </row>
    <row r="226" spans="1:19" x14ac:dyDescent="0.2">
      <c r="A226" s="15" t="s">
        <v>79</v>
      </c>
      <c r="B226" s="123" t="s">
        <v>31</v>
      </c>
      <c r="C226" s="94">
        <v>1962</v>
      </c>
      <c r="D226" s="94">
        <v>2003</v>
      </c>
      <c r="E226" s="94">
        <v>2070</v>
      </c>
      <c r="F226" s="94">
        <v>1974</v>
      </c>
      <c r="G226" s="94">
        <v>1873</v>
      </c>
      <c r="H226" s="94">
        <v>1861</v>
      </c>
      <c r="I226" s="94">
        <v>1772</v>
      </c>
      <c r="J226" s="94">
        <v>1763</v>
      </c>
      <c r="K226" s="94">
        <v>1729</v>
      </c>
      <c r="L226" s="94">
        <v>1726</v>
      </c>
      <c r="M226" s="94">
        <v>1576</v>
      </c>
      <c r="N226" s="94">
        <v>1941</v>
      </c>
      <c r="O226" s="94">
        <f t="shared" si="83"/>
        <v>22250</v>
      </c>
    </row>
    <row r="227" spans="1:19" x14ac:dyDescent="0.2">
      <c r="A227" s="16" t="s">
        <v>80</v>
      </c>
      <c r="B227" s="123" t="s">
        <v>32</v>
      </c>
      <c r="C227" s="94">
        <v>2337</v>
      </c>
      <c r="D227" s="94">
        <v>2388</v>
      </c>
      <c r="E227" s="94">
        <v>2505</v>
      </c>
      <c r="F227" s="94">
        <v>2241</v>
      </c>
      <c r="G227" s="94">
        <v>2210</v>
      </c>
      <c r="H227" s="94">
        <v>2368</v>
      </c>
      <c r="I227" s="94">
        <v>2458</v>
      </c>
      <c r="J227" s="94">
        <v>2200</v>
      </c>
      <c r="K227" s="94">
        <v>2193</v>
      </c>
      <c r="L227" s="94">
        <v>1994</v>
      </c>
      <c r="M227" s="94">
        <v>1818</v>
      </c>
      <c r="N227" s="94">
        <v>2228</v>
      </c>
      <c r="O227" s="94">
        <f t="shared" si="83"/>
        <v>26940</v>
      </c>
    </row>
    <row r="228" spans="1:19" ht="12.75" thickBot="1" x14ac:dyDescent="0.25">
      <c r="A228" s="108" t="s">
        <v>93</v>
      </c>
      <c r="B228" s="123" t="s">
        <v>92</v>
      </c>
      <c r="C228" s="94">
        <v>2627</v>
      </c>
      <c r="D228" s="94">
        <v>2448</v>
      </c>
      <c r="E228" s="94">
        <v>2637</v>
      </c>
      <c r="F228" s="94">
        <v>2577</v>
      </c>
      <c r="G228" s="94">
        <v>2368</v>
      </c>
      <c r="H228" s="94">
        <v>2482</v>
      </c>
      <c r="I228" s="94">
        <v>2440</v>
      </c>
      <c r="J228" s="94">
        <v>2440</v>
      </c>
      <c r="K228" s="94">
        <v>2207</v>
      </c>
      <c r="L228" s="94">
        <v>2202</v>
      </c>
      <c r="M228" s="94">
        <v>2205</v>
      </c>
      <c r="N228" s="94">
        <v>3158</v>
      </c>
      <c r="O228" s="94">
        <f>SUM(C228:N228)</f>
        <v>29791</v>
      </c>
    </row>
    <row r="229" spans="1:19" ht="15.75" thickBot="1" x14ac:dyDescent="0.3">
      <c r="A229" s="17"/>
      <c r="B229" s="112" t="s">
        <v>118</v>
      </c>
      <c r="C229" s="114">
        <f>SUM(C196:C228)</f>
        <v>102893</v>
      </c>
      <c r="D229" s="114">
        <f t="shared" ref="D229" si="84">SUM(D196:D228)</f>
        <v>105703</v>
      </c>
      <c r="E229" s="114">
        <f>SUM(E196:E228)</f>
        <v>109598</v>
      </c>
      <c r="F229" s="114">
        <f t="shared" ref="F229:N229" si="85">SUM(F196:F228)</f>
        <v>108298</v>
      </c>
      <c r="G229" s="114">
        <f t="shared" si="85"/>
        <v>98755</v>
      </c>
      <c r="H229" s="114">
        <f t="shared" si="85"/>
        <v>103228</v>
      </c>
      <c r="I229" s="114">
        <f t="shared" si="85"/>
        <v>103510</v>
      </c>
      <c r="J229" s="114">
        <f t="shared" si="85"/>
        <v>100506</v>
      </c>
      <c r="K229" s="114">
        <f t="shared" si="85"/>
        <v>99943</v>
      </c>
      <c r="L229" s="114">
        <f t="shared" si="85"/>
        <v>91991</v>
      </c>
      <c r="M229" s="114">
        <f t="shared" si="85"/>
        <v>90413</v>
      </c>
      <c r="N229" s="114">
        <f t="shared" si="85"/>
        <v>108780</v>
      </c>
      <c r="O229" s="114">
        <f>SUM(O196:O228)</f>
        <v>1223618</v>
      </c>
      <c r="P229" s="144">
        <f>SUM(C229:H229)</f>
        <v>628475</v>
      </c>
      <c r="Q229" s="144"/>
      <c r="R229" s="144"/>
      <c r="S229" s="144"/>
    </row>
    <row r="230" spans="1:19" x14ac:dyDescent="0.2">
      <c r="A230" s="75"/>
      <c r="B230" s="75"/>
      <c r="C230" s="140">
        <f>C229/$O229</f>
        <v>8.4089152006590298E-2</v>
      </c>
      <c r="D230" s="140">
        <f t="shared" ref="D230" si="86">D229/$O229</f>
        <v>8.638562034883436E-2</v>
      </c>
      <c r="E230" s="140">
        <f t="shared" ref="E230" si="87">E229/$O229</f>
        <v>8.9568803335681554E-2</v>
      </c>
      <c r="F230" s="140">
        <f t="shared" ref="F230" si="88">F229/$O229</f>
        <v>8.8506380259198547E-2</v>
      </c>
      <c r="G230" s="140">
        <f t="shared" ref="G230" si="89">G229/$O229</f>
        <v>8.0707377629292795E-2</v>
      </c>
      <c r="H230" s="140">
        <f t="shared" ref="H230" si="90">H229/$O229</f>
        <v>8.4362930260914765E-2</v>
      </c>
      <c r="I230" s="140">
        <f t="shared" ref="I230" si="91">I229/$O229</f>
        <v>8.4593394343659548E-2</v>
      </c>
      <c r="J230" s="140">
        <f t="shared" ref="J230" si="92">J229/$O229</f>
        <v>8.2138379788463389E-2</v>
      </c>
      <c r="K230" s="140">
        <f t="shared" ref="K230" si="93">K229/$O229</f>
        <v>8.1678268871494208E-2</v>
      </c>
      <c r="L230" s="140">
        <f t="shared" ref="L230" si="94">L229/$O229</f>
        <v>7.5179508637499615E-2</v>
      </c>
      <c r="M230" s="140">
        <f t="shared" ref="M230" si="95">M229/$O229</f>
        <v>7.3889890472353295E-2</v>
      </c>
      <c r="N230" s="140">
        <f t="shared" ref="N230" si="96">N229/$O229</f>
        <v>8.8900294046017625E-2</v>
      </c>
      <c r="O230" s="75"/>
    </row>
    <row r="231" spans="1:19" s="117" customFormat="1" ht="15" x14ac:dyDescent="0.25">
      <c r="A231" s="116" t="s">
        <v>114</v>
      </c>
      <c r="C231" s="118"/>
      <c r="D231" s="118"/>
      <c r="E231" s="118"/>
      <c r="F231" s="118"/>
      <c r="G231" s="118"/>
      <c r="H231" s="119"/>
      <c r="I231" s="119"/>
      <c r="J231" s="119"/>
      <c r="K231" s="119"/>
      <c r="L231" s="119"/>
      <c r="M231" s="119"/>
      <c r="N231" s="119"/>
      <c r="O231" s="119"/>
    </row>
    <row r="232" spans="1:19" ht="12.75" thickBot="1" x14ac:dyDescent="0.25">
      <c r="A232" s="1">
        <v>1</v>
      </c>
      <c r="B232" s="120">
        <v>2</v>
      </c>
      <c r="C232" s="121">
        <v>3</v>
      </c>
      <c r="D232" s="121">
        <f t="shared" ref="D232" si="97">1+C232</f>
        <v>4</v>
      </c>
      <c r="E232" s="121">
        <f t="shared" ref="E232" si="98">1+D232</f>
        <v>5</v>
      </c>
      <c r="F232" s="121">
        <f t="shared" ref="F232" si="99">1+E232</f>
        <v>6</v>
      </c>
      <c r="G232" s="121">
        <f t="shared" ref="G232" si="100">1+F232</f>
        <v>7</v>
      </c>
      <c r="H232" s="121">
        <f t="shared" ref="H232" si="101">1+G232</f>
        <v>8</v>
      </c>
      <c r="I232" s="121">
        <f t="shared" ref="I232" si="102">1+H232</f>
        <v>9</v>
      </c>
      <c r="J232" s="121">
        <f t="shared" ref="J232" si="103">1+I232</f>
        <v>10</v>
      </c>
      <c r="K232" s="121">
        <f t="shared" ref="K232" si="104">1+J232</f>
        <v>11</v>
      </c>
      <c r="L232" s="121">
        <f t="shared" ref="L232" si="105">1+K232</f>
        <v>12</v>
      </c>
      <c r="M232" s="121">
        <f t="shared" ref="M232" si="106">1+L232</f>
        <v>13</v>
      </c>
      <c r="N232" s="121">
        <f t="shared" ref="N232" si="107">1+M232</f>
        <v>14</v>
      </c>
    </row>
    <row r="233" spans="1:19" ht="12.75" thickBot="1" x14ac:dyDescent="0.25">
      <c r="A233" s="18" t="s">
        <v>81</v>
      </c>
      <c r="B233" s="85" t="s">
        <v>110</v>
      </c>
      <c r="C233" s="122" t="s">
        <v>47</v>
      </c>
      <c r="D233" s="122" t="s">
        <v>1</v>
      </c>
      <c r="E233" s="122" t="s">
        <v>48</v>
      </c>
      <c r="F233" s="122" t="s">
        <v>49</v>
      </c>
      <c r="G233" s="122" t="s">
        <v>2</v>
      </c>
      <c r="H233" s="122" t="s">
        <v>111</v>
      </c>
      <c r="I233" s="122" t="s">
        <v>3</v>
      </c>
      <c r="J233" s="122" t="s">
        <v>4</v>
      </c>
      <c r="K233" s="122" t="s">
        <v>5</v>
      </c>
      <c r="L233" s="122" t="s">
        <v>6</v>
      </c>
      <c r="M233" s="122" t="s">
        <v>7</v>
      </c>
      <c r="N233" s="122" t="s">
        <v>88</v>
      </c>
      <c r="O233" s="122" t="s">
        <v>8</v>
      </c>
    </row>
    <row r="234" spans="1:19" x14ac:dyDescent="0.2">
      <c r="A234" s="14" t="s">
        <v>50</v>
      </c>
      <c r="B234" s="123" t="s">
        <v>34</v>
      </c>
      <c r="C234" s="94">
        <v>5417</v>
      </c>
      <c r="D234" s="94">
        <v>5595</v>
      </c>
      <c r="E234" s="94">
        <v>5298</v>
      </c>
      <c r="F234" s="94">
        <v>5422</v>
      </c>
      <c r="G234" s="94">
        <v>4968</v>
      </c>
      <c r="H234" s="94">
        <v>4860</v>
      </c>
      <c r="I234" s="94">
        <v>5204</v>
      </c>
      <c r="J234" s="94">
        <v>4703</v>
      </c>
      <c r="K234" s="94">
        <v>4744</v>
      </c>
      <c r="L234" s="94">
        <v>4279</v>
      </c>
      <c r="M234" s="94">
        <v>4168</v>
      </c>
      <c r="N234" s="94">
        <v>4656</v>
      </c>
      <c r="O234" s="94">
        <f t="shared" ref="O234:O265" si="108">SUM(C234:N234)</f>
        <v>59314</v>
      </c>
    </row>
    <row r="235" spans="1:19" x14ac:dyDescent="0.2">
      <c r="A235" s="15" t="s">
        <v>51</v>
      </c>
      <c r="B235" s="123" t="s">
        <v>44</v>
      </c>
      <c r="C235" s="94">
        <v>2697</v>
      </c>
      <c r="D235" s="94">
        <v>2693</v>
      </c>
      <c r="E235" s="94">
        <v>2814</v>
      </c>
      <c r="F235" s="94">
        <v>2990</v>
      </c>
      <c r="G235" s="94">
        <v>2587</v>
      </c>
      <c r="H235" s="94">
        <v>2597</v>
      </c>
      <c r="I235" s="94">
        <v>2587</v>
      </c>
      <c r="J235" s="94">
        <v>2532</v>
      </c>
      <c r="K235" s="94">
        <v>2236</v>
      </c>
      <c r="L235" s="94">
        <v>2251</v>
      </c>
      <c r="M235" s="94">
        <v>2021</v>
      </c>
      <c r="N235" s="94">
        <v>2398</v>
      </c>
      <c r="O235" s="94">
        <f t="shared" si="108"/>
        <v>30403</v>
      </c>
    </row>
    <row r="236" spans="1:19" x14ac:dyDescent="0.2">
      <c r="A236" s="15" t="s">
        <v>52</v>
      </c>
      <c r="B236" s="123" t="s">
        <v>9</v>
      </c>
      <c r="C236" s="94">
        <v>1299</v>
      </c>
      <c r="D236" s="94">
        <v>1270</v>
      </c>
      <c r="E236" s="94">
        <v>1261</v>
      </c>
      <c r="F236" s="94">
        <v>1212</v>
      </c>
      <c r="G236" s="94">
        <v>1079</v>
      </c>
      <c r="H236" s="94">
        <v>1176</v>
      </c>
      <c r="I236" s="94">
        <v>1072</v>
      </c>
      <c r="J236" s="94">
        <v>1061</v>
      </c>
      <c r="K236" s="94">
        <v>991</v>
      </c>
      <c r="L236" s="94">
        <v>1017</v>
      </c>
      <c r="M236" s="94">
        <v>1032</v>
      </c>
      <c r="N236" s="94">
        <v>1128</v>
      </c>
      <c r="O236" s="94">
        <f t="shared" si="108"/>
        <v>13598</v>
      </c>
    </row>
    <row r="237" spans="1:19" x14ac:dyDescent="0.2">
      <c r="A237" s="15" t="s">
        <v>53</v>
      </c>
      <c r="B237" s="123" t="s">
        <v>10</v>
      </c>
      <c r="C237" s="94">
        <v>3424</v>
      </c>
      <c r="D237" s="94">
        <v>3489</v>
      </c>
      <c r="E237" s="94">
        <v>3520</v>
      </c>
      <c r="F237" s="94">
        <v>3586</v>
      </c>
      <c r="G237" s="94">
        <v>3410</v>
      </c>
      <c r="H237" s="94">
        <v>3367</v>
      </c>
      <c r="I237" s="94">
        <v>3473</v>
      </c>
      <c r="J237" s="94">
        <v>3319</v>
      </c>
      <c r="K237" s="94">
        <v>3494</v>
      </c>
      <c r="L237" s="94">
        <v>3454</v>
      </c>
      <c r="M237" s="94">
        <v>3428</v>
      </c>
      <c r="N237" s="94">
        <v>3939</v>
      </c>
      <c r="O237" s="94">
        <f t="shared" si="108"/>
        <v>41903</v>
      </c>
    </row>
    <row r="238" spans="1:19" x14ac:dyDescent="0.2">
      <c r="A238" s="15" t="s">
        <v>54</v>
      </c>
      <c r="B238" s="123" t="s">
        <v>11</v>
      </c>
      <c r="C238" s="94">
        <v>1417</v>
      </c>
      <c r="D238" s="94">
        <v>1398</v>
      </c>
      <c r="E238" s="94">
        <v>1450</v>
      </c>
      <c r="F238" s="94">
        <v>1552</v>
      </c>
      <c r="G238" s="94">
        <v>1486</v>
      </c>
      <c r="H238" s="94">
        <v>1519</v>
      </c>
      <c r="I238" s="94">
        <v>1570</v>
      </c>
      <c r="J238" s="94">
        <v>1576</v>
      </c>
      <c r="K238" s="94">
        <v>1743</v>
      </c>
      <c r="L238" s="94">
        <v>1679</v>
      </c>
      <c r="M238" s="94">
        <v>1564</v>
      </c>
      <c r="N238" s="94">
        <v>1880</v>
      </c>
      <c r="O238" s="94">
        <f t="shared" si="108"/>
        <v>18834</v>
      </c>
    </row>
    <row r="239" spans="1:19" x14ac:dyDescent="0.2">
      <c r="A239" s="15" t="s">
        <v>55</v>
      </c>
      <c r="B239" s="123" t="s">
        <v>12</v>
      </c>
      <c r="C239" s="94">
        <v>4096</v>
      </c>
      <c r="D239" s="94">
        <v>4182</v>
      </c>
      <c r="E239" s="94">
        <v>3944</v>
      </c>
      <c r="F239" s="94">
        <v>4335</v>
      </c>
      <c r="G239" s="94">
        <v>3983</v>
      </c>
      <c r="H239" s="94">
        <v>3934</v>
      </c>
      <c r="I239" s="94">
        <v>3689</v>
      </c>
      <c r="J239" s="94">
        <v>3434</v>
      </c>
      <c r="K239" s="94">
        <v>3532</v>
      </c>
      <c r="L239" s="94">
        <v>3418</v>
      </c>
      <c r="M239" s="94">
        <v>3577</v>
      </c>
      <c r="N239" s="94">
        <v>3893</v>
      </c>
      <c r="O239" s="94">
        <f t="shared" si="108"/>
        <v>46017</v>
      </c>
    </row>
    <row r="240" spans="1:19" x14ac:dyDescent="0.2">
      <c r="A240" s="15" t="s">
        <v>56</v>
      </c>
      <c r="B240" s="123" t="s">
        <v>13</v>
      </c>
      <c r="C240" s="94">
        <v>152</v>
      </c>
      <c r="D240" s="94">
        <v>193</v>
      </c>
      <c r="E240" s="94">
        <v>191</v>
      </c>
      <c r="F240" s="94">
        <v>179</v>
      </c>
      <c r="G240" s="94">
        <v>148</v>
      </c>
      <c r="H240" s="94">
        <v>156</v>
      </c>
      <c r="I240" s="94">
        <v>166</v>
      </c>
      <c r="J240" s="94">
        <v>175</v>
      </c>
      <c r="K240" s="94">
        <v>210</v>
      </c>
      <c r="L240" s="94">
        <v>155</v>
      </c>
      <c r="M240" s="94">
        <v>187</v>
      </c>
      <c r="N240" s="94">
        <v>184</v>
      </c>
      <c r="O240" s="94">
        <f t="shared" si="108"/>
        <v>2096</v>
      </c>
    </row>
    <row r="241" spans="1:15" x14ac:dyDescent="0.2">
      <c r="A241" s="15" t="s">
        <v>57</v>
      </c>
      <c r="B241" s="123" t="s">
        <v>107</v>
      </c>
      <c r="C241" s="94">
        <v>3447</v>
      </c>
      <c r="D241" s="94">
        <v>3586</v>
      </c>
      <c r="E241" s="94">
        <v>3315</v>
      </c>
      <c r="F241" s="94">
        <v>3673</v>
      </c>
      <c r="G241" s="94">
        <v>3336</v>
      </c>
      <c r="H241" s="94">
        <v>3538</v>
      </c>
      <c r="I241" s="94">
        <v>3361</v>
      </c>
      <c r="J241" s="94">
        <v>3109</v>
      </c>
      <c r="K241" s="94">
        <v>3200</v>
      </c>
      <c r="L241" s="94">
        <v>2826</v>
      </c>
      <c r="M241" s="94">
        <v>2588</v>
      </c>
      <c r="N241" s="94">
        <v>3105</v>
      </c>
      <c r="O241" s="94">
        <f t="shared" si="108"/>
        <v>39084</v>
      </c>
    </row>
    <row r="242" spans="1:15" x14ac:dyDescent="0.2">
      <c r="A242" s="15" t="s">
        <v>58</v>
      </c>
      <c r="B242" s="123" t="s">
        <v>15</v>
      </c>
      <c r="C242" s="94">
        <v>3738</v>
      </c>
      <c r="D242" s="94">
        <v>3888</v>
      </c>
      <c r="E242" s="94">
        <v>3624</v>
      </c>
      <c r="F242" s="94">
        <v>3402</v>
      </c>
      <c r="G242" s="94">
        <v>2854</v>
      </c>
      <c r="H242" s="94">
        <v>3098</v>
      </c>
      <c r="I242" s="94">
        <v>3008</v>
      </c>
      <c r="J242" s="94">
        <v>2668</v>
      </c>
      <c r="K242" s="94">
        <v>2858</v>
      </c>
      <c r="L242" s="94">
        <v>2390</v>
      </c>
      <c r="M242" s="94">
        <v>2672</v>
      </c>
      <c r="N242" s="94">
        <v>3078</v>
      </c>
      <c r="O242" s="94">
        <f t="shared" si="108"/>
        <v>37278</v>
      </c>
    </row>
    <row r="243" spans="1:15" x14ac:dyDescent="0.2">
      <c r="A243" s="15" t="s">
        <v>59</v>
      </c>
      <c r="B243" s="123" t="s">
        <v>16</v>
      </c>
      <c r="C243" s="94">
        <v>631</v>
      </c>
      <c r="D243" s="94">
        <v>729</v>
      </c>
      <c r="E243" s="94">
        <v>744</v>
      </c>
      <c r="F243" s="94">
        <v>780</v>
      </c>
      <c r="G243" s="94">
        <v>637</v>
      </c>
      <c r="H243" s="94">
        <v>714</v>
      </c>
      <c r="I243" s="94">
        <v>721</v>
      </c>
      <c r="J243" s="94">
        <v>798</v>
      </c>
      <c r="K243" s="94">
        <v>715</v>
      </c>
      <c r="L243" s="94">
        <v>705</v>
      </c>
      <c r="M243" s="94">
        <v>606</v>
      </c>
      <c r="N243" s="94">
        <v>722</v>
      </c>
      <c r="O243" s="94">
        <f t="shared" si="108"/>
        <v>8502</v>
      </c>
    </row>
    <row r="244" spans="1:15" x14ac:dyDescent="0.2">
      <c r="A244" s="15" t="s">
        <v>60</v>
      </c>
      <c r="B244" s="123" t="s">
        <v>43</v>
      </c>
      <c r="C244" s="94">
        <v>4928</v>
      </c>
      <c r="D244" s="94">
        <v>5074</v>
      </c>
      <c r="E244" s="94">
        <v>4971</v>
      </c>
      <c r="F244" s="94">
        <v>5348</v>
      </c>
      <c r="G244" s="94">
        <v>4888</v>
      </c>
      <c r="H244" s="94">
        <v>4999</v>
      </c>
      <c r="I244" s="94">
        <v>4929</v>
      </c>
      <c r="J244" s="94">
        <v>4813</v>
      </c>
      <c r="K244" s="94">
        <v>4531</v>
      </c>
      <c r="L244" s="94">
        <v>4232</v>
      </c>
      <c r="M244" s="94">
        <v>3898</v>
      </c>
      <c r="N244" s="94">
        <v>4477</v>
      </c>
      <c r="O244" s="94">
        <f t="shared" si="108"/>
        <v>57088</v>
      </c>
    </row>
    <row r="245" spans="1:15" x14ac:dyDescent="0.2">
      <c r="A245" s="15" t="s">
        <v>61</v>
      </c>
      <c r="B245" s="123" t="s">
        <v>17</v>
      </c>
      <c r="C245" s="94">
        <v>4854</v>
      </c>
      <c r="D245" s="94">
        <v>4919</v>
      </c>
      <c r="E245" s="94">
        <v>4703</v>
      </c>
      <c r="F245" s="94">
        <v>5121</v>
      </c>
      <c r="G245" s="94">
        <v>4351</v>
      </c>
      <c r="H245" s="94">
        <v>4651</v>
      </c>
      <c r="I245" s="94">
        <v>4620</v>
      </c>
      <c r="J245" s="94">
        <v>4010</v>
      </c>
      <c r="K245" s="94">
        <v>4090</v>
      </c>
      <c r="L245" s="94">
        <v>4083</v>
      </c>
      <c r="M245" s="94">
        <v>4072</v>
      </c>
      <c r="N245" s="94">
        <v>4250</v>
      </c>
      <c r="O245" s="94">
        <f t="shared" si="108"/>
        <v>53724</v>
      </c>
    </row>
    <row r="246" spans="1:15" x14ac:dyDescent="0.2">
      <c r="A246" s="15" t="s">
        <v>62</v>
      </c>
      <c r="B246" s="123" t="s">
        <v>36</v>
      </c>
      <c r="C246" s="94">
        <v>3238</v>
      </c>
      <c r="D246" s="94">
        <v>3498</v>
      </c>
      <c r="E246" s="94">
        <v>3008</v>
      </c>
      <c r="F246" s="94">
        <v>3302</v>
      </c>
      <c r="G246" s="94">
        <v>3137</v>
      </c>
      <c r="H246" s="94">
        <v>3059</v>
      </c>
      <c r="I246" s="94">
        <v>2973</v>
      </c>
      <c r="J246" s="94">
        <v>3105</v>
      </c>
      <c r="K246" s="94">
        <v>2953</v>
      </c>
      <c r="L246" s="94">
        <v>2751</v>
      </c>
      <c r="M246" s="94">
        <v>2746</v>
      </c>
      <c r="N246" s="94">
        <v>3164</v>
      </c>
      <c r="O246" s="94">
        <f t="shared" si="108"/>
        <v>36934</v>
      </c>
    </row>
    <row r="247" spans="1:15" x14ac:dyDescent="0.2">
      <c r="A247" s="15" t="s">
        <v>63</v>
      </c>
      <c r="B247" s="123" t="s">
        <v>18</v>
      </c>
      <c r="C247" s="94">
        <v>3524</v>
      </c>
      <c r="D247" s="94">
        <v>3898</v>
      </c>
      <c r="E247" s="94">
        <v>3730</v>
      </c>
      <c r="F247" s="94">
        <v>4005</v>
      </c>
      <c r="G247" s="94">
        <v>3249</v>
      </c>
      <c r="H247" s="94">
        <v>3531</v>
      </c>
      <c r="I247" s="94">
        <v>3726</v>
      </c>
      <c r="J247" s="94">
        <v>3265</v>
      </c>
      <c r="K247" s="94">
        <v>3402</v>
      </c>
      <c r="L247" s="94">
        <v>3015</v>
      </c>
      <c r="M247" s="94">
        <v>3022</v>
      </c>
      <c r="N247" s="94">
        <v>3474</v>
      </c>
      <c r="O247" s="94">
        <f t="shared" si="108"/>
        <v>41841</v>
      </c>
    </row>
    <row r="248" spans="1:15" x14ac:dyDescent="0.2">
      <c r="A248" s="15" t="s">
        <v>64</v>
      </c>
      <c r="B248" s="123" t="s">
        <v>19</v>
      </c>
      <c r="C248" s="94">
        <v>2962</v>
      </c>
      <c r="D248" s="94">
        <v>3072</v>
      </c>
      <c r="E248" s="94">
        <v>2850</v>
      </c>
      <c r="F248" s="94">
        <v>2966</v>
      </c>
      <c r="G248" s="94">
        <v>2674</v>
      </c>
      <c r="H248" s="94">
        <v>2624</v>
      </c>
      <c r="I248" s="94">
        <v>2634</v>
      </c>
      <c r="J248" s="94">
        <v>2325</v>
      </c>
      <c r="K248" s="94">
        <v>2235</v>
      </c>
      <c r="L248" s="94">
        <v>2058</v>
      </c>
      <c r="M248" s="94">
        <v>2066</v>
      </c>
      <c r="N248" s="94">
        <v>2455</v>
      </c>
      <c r="O248" s="94">
        <f t="shared" si="108"/>
        <v>30921</v>
      </c>
    </row>
    <row r="249" spans="1:15" x14ac:dyDescent="0.2">
      <c r="A249" s="15" t="s">
        <v>65</v>
      </c>
      <c r="B249" s="123" t="s">
        <v>20</v>
      </c>
      <c r="C249" s="94">
        <v>5608</v>
      </c>
      <c r="D249" s="94">
        <v>5786</v>
      </c>
      <c r="E249" s="94">
        <v>5633</v>
      </c>
      <c r="F249" s="94">
        <v>6071</v>
      </c>
      <c r="G249" s="94">
        <v>5423</v>
      </c>
      <c r="H249" s="94">
        <v>5599</v>
      </c>
      <c r="I249" s="94">
        <v>5437</v>
      </c>
      <c r="J249" s="94">
        <v>4983</v>
      </c>
      <c r="K249" s="94">
        <v>5284</v>
      </c>
      <c r="L249" s="94">
        <v>4525</v>
      </c>
      <c r="M249" s="94">
        <v>4270</v>
      </c>
      <c r="N249" s="94">
        <v>5352</v>
      </c>
      <c r="O249" s="94">
        <f t="shared" si="108"/>
        <v>63971</v>
      </c>
    </row>
    <row r="250" spans="1:15" x14ac:dyDescent="0.2">
      <c r="A250" s="15" t="s">
        <v>66</v>
      </c>
      <c r="B250" s="123" t="s">
        <v>21</v>
      </c>
      <c r="C250" s="94">
        <v>610</v>
      </c>
      <c r="D250" s="94">
        <v>683</v>
      </c>
      <c r="E250" s="94">
        <v>669</v>
      </c>
      <c r="F250" s="94">
        <v>675</v>
      </c>
      <c r="G250" s="94">
        <v>663</v>
      </c>
      <c r="H250" s="94">
        <v>697</v>
      </c>
      <c r="I250" s="94">
        <v>679</v>
      </c>
      <c r="J250" s="94">
        <v>641</v>
      </c>
      <c r="K250" s="94">
        <v>642</v>
      </c>
      <c r="L250" s="94">
        <v>657</v>
      </c>
      <c r="M250" s="94">
        <v>559</v>
      </c>
      <c r="N250" s="94">
        <v>609</v>
      </c>
      <c r="O250" s="94">
        <f t="shared" si="108"/>
        <v>7784</v>
      </c>
    </row>
    <row r="251" spans="1:15" x14ac:dyDescent="0.2">
      <c r="A251" s="15" t="s">
        <v>67</v>
      </c>
      <c r="B251" s="123" t="s">
        <v>22</v>
      </c>
      <c r="C251" s="94">
        <v>2621</v>
      </c>
      <c r="D251" s="94">
        <v>2604</v>
      </c>
      <c r="E251" s="94">
        <v>2616</v>
      </c>
      <c r="F251" s="94">
        <v>2873</v>
      </c>
      <c r="G251" s="94">
        <v>2474</v>
      </c>
      <c r="H251" s="94">
        <v>2537</v>
      </c>
      <c r="I251" s="94">
        <v>2575</v>
      </c>
      <c r="J251" s="94">
        <v>2362</v>
      </c>
      <c r="K251" s="94">
        <v>2255</v>
      </c>
      <c r="L251" s="94">
        <v>2228</v>
      </c>
      <c r="M251" s="94">
        <v>1957</v>
      </c>
      <c r="N251" s="94">
        <v>2424</v>
      </c>
      <c r="O251" s="94">
        <f t="shared" si="108"/>
        <v>29526</v>
      </c>
    </row>
    <row r="252" spans="1:15" x14ac:dyDescent="0.2">
      <c r="A252" s="15" t="s">
        <v>68</v>
      </c>
      <c r="B252" s="123" t="s">
        <v>23</v>
      </c>
      <c r="C252" s="94">
        <v>3879</v>
      </c>
      <c r="D252" s="94">
        <v>3701</v>
      </c>
      <c r="E252" s="94">
        <v>3580</v>
      </c>
      <c r="F252" s="94">
        <v>3774</v>
      </c>
      <c r="G252" s="94">
        <v>3398</v>
      </c>
      <c r="H252" s="94">
        <v>3511</v>
      </c>
      <c r="I252" s="94">
        <v>3575</v>
      </c>
      <c r="J252" s="94">
        <v>3157</v>
      </c>
      <c r="K252" s="94">
        <v>3124</v>
      </c>
      <c r="L252" s="94">
        <v>3009</v>
      </c>
      <c r="M252" s="94">
        <v>3051</v>
      </c>
      <c r="N252" s="94">
        <v>3587</v>
      </c>
      <c r="O252" s="94">
        <f t="shared" si="108"/>
        <v>41346</v>
      </c>
    </row>
    <row r="253" spans="1:15" x14ac:dyDescent="0.2">
      <c r="A253" s="15" t="s">
        <v>69</v>
      </c>
      <c r="B253" s="123" t="s">
        <v>37</v>
      </c>
      <c r="C253" s="94">
        <v>3747</v>
      </c>
      <c r="D253" s="94">
        <v>3845</v>
      </c>
      <c r="E253" s="94">
        <v>3791</v>
      </c>
      <c r="F253" s="94">
        <v>4158</v>
      </c>
      <c r="G253" s="94">
        <v>3937</v>
      </c>
      <c r="H253" s="94">
        <v>3831</v>
      </c>
      <c r="I253" s="94">
        <v>4332</v>
      </c>
      <c r="J253" s="94">
        <v>4075</v>
      </c>
      <c r="K253" s="94">
        <v>4228</v>
      </c>
      <c r="L253" s="94">
        <v>4054</v>
      </c>
      <c r="M253" s="94">
        <v>3966</v>
      </c>
      <c r="N253" s="94">
        <v>5017</v>
      </c>
      <c r="O253" s="94">
        <f t="shared" si="108"/>
        <v>48981</v>
      </c>
    </row>
    <row r="254" spans="1:15" x14ac:dyDescent="0.2">
      <c r="A254" s="15" t="s">
        <v>70</v>
      </c>
      <c r="B254" s="123" t="s">
        <v>38</v>
      </c>
      <c r="C254" s="94">
        <v>3991</v>
      </c>
      <c r="D254" s="94">
        <v>4216</v>
      </c>
      <c r="E254" s="94">
        <v>4075</v>
      </c>
      <c r="F254" s="94">
        <v>3924</v>
      </c>
      <c r="G254" s="94">
        <v>3708</v>
      </c>
      <c r="H254" s="94">
        <v>3708</v>
      </c>
      <c r="I254" s="94">
        <v>4050</v>
      </c>
      <c r="J254" s="94">
        <v>3686</v>
      </c>
      <c r="K254" s="94">
        <v>3624</v>
      </c>
      <c r="L254" s="94">
        <v>3377</v>
      </c>
      <c r="M254" s="94">
        <v>3138</v>
      </c>
      <c r="N254" s="94">
        <v>3694</v>
      </c>
      <c r="O254" s="94">
        <f t="shared" si="108"/>
        <v>45191</v>
      </c>
    </row>
    <row r="255" spans="1:15" x14ac:dyDescent="0.2">
      <c r="A255" s="15" t="s">
        <v>71</v>
      </c>
      <c r="B255" s="123" t="s">
        <v>24</v>
      </c>
      <c r="C255" s="94">
        <v>3381</v>
      </c>
      <c r="D255" s="94">
        <v>3372</v>
      </c>
      <c r="E255" s="94">
        <v>3332</v>
      </c>
      <c r="F255" s="94">
        <v>3572</v>
      </c>
      <c r="G255" s="94">
        <v>3584</v>
      </c>
      <c r="H255" s="94">
        <v>3712</v>
      </c>
      <c r="I255" s="94">
        <v>3649</v>
      </c>
      <c r="J255" s="94">
        <v>3560</v>
      </c>
      <c r="K255" s="94">
        <v>3552</v>
      </c>
      <c r="L255" s="94">
        <v>3446</v>
      </c>
      <c r="M255" s="94">
        <v>3418</v>
      </c>
      <c r="N255" s="94">
        <v>3993</v>
      </c>
      <c r="O255" s="94">
        <f t="shared" si="108"/>
        <v>42571</v>
      </c>
    </row>
    <row r="256" spans="1:15" x14ac:dyDescent="0.2">
      <c r="A256" s="15" t="s">
        <v>72</v>
      </c>
      <c r="B256" s="123" t="s">
        <v>35</v>
      </c>
      <c r="C256" s="94">
        <v>4659</v>
      </c>
      <c r="D256" s="94">
        <v>4754</v>
      </c>
      <c r="E256" s="94">
        <v>4966</v>
      </c>
      <c r="F256" s="94">
        <v>5299</v>
      </c>
      <c r="G256" s="94">
        <v>4467</v>
      </c>
      <c r="H256" s="94">
        <v>4655</v>
      </c>
      <c r="I256" s="94">
        <v>4904</v>
      </c>
      <c r="J256" s="94">
        <v>4455</v>
      </c>
      <c r="K256" s="94">
        <v>4207</v>
      </c>
      <c r="L256" s="94">
        <v>3700</v>
      </c>
      <c r="M256" s="94">
        <v>3703</v>
      </c>
      <c r="N256" s="94">
        <v>3958</v>
      </c>
      <c r="O256" s="94">
        <f t="shared" si="108"/>
        <v>53727</v>
      </c>
    </row>
    <row r="257" spans="1:19" x14ac:dyDescent="0.2">
      <c r="A257" s="15" t="s">
        <v>73</v>
      </c>
      <c r="B257" s="123" t="s">
        <v>25</v>
      </c>
      <c r="C257" s="94">
        <v>3764</v>
      </c>
      <c r="D257" s="94">
        <v>3829</v>
      </c>
      <c r="E257" s="94">
        <v>3494</v>
      </c>
      <c r="F257" s="94">
        <v>3627</v>
      </c>
      <c r="G257" s="94">
        <v>3367</v>
      </c>
      <c r="H257" s="94">
        <v>3429</v>
      </c>
      <c r="I257" s="94">
        <v>3454</v>
      </c>
      <c r="J257" s="94">
        <v>3506</v>
      </c>
      <c r="K257" s="94">
        <v>3517</v>
      </c>
      <c r="L257" s="94">
        <v>3150</v>
      </c>
      <c r="M257" s="94">
        <v>3022</v>
      </c>
      <c r="N257" s="94">
        <v>3696</v>
      </c>
      <c r="O257" s="94">
        <f t="shared" si="108"/>
        <v>41855</v>
      </c>
    </row>
    <row r="258" spans="1:19" x14ac:dyDescent="0.2">
      <c r="A258" s="15" t="s">
        <v>82</v>
      </c>
      <c r="B258" s="123" t="s">
        <v>26</v>
      </c>
      <c r="C258" s="94">
        <v>5967</v>
      </c>
      <c r="D258" s="94">
        <v>6286</v>
      </c>
      <c r="E258" s="94">
        <v>6339</v>
      </c>
      <c r="F258" s="94">
        <v>5703</v>
      </c>
      <c r="G258" s="94">
        <v>4088</v>
      </c>
      <c r="H258" s="94">
        <v>4975</v>
      </c>
      <c r="I258" s="94">
        <v>5209</v>
      </c>
      <c r="J258" s="94">
        <v>5313</v>
      </c>
      <c r="K258" s="94">
        <v>4830</v>
      </c>
      <c r="L258" s="94">
        <v>5291</v>
      </c>
      <c r="M258" s="94">
        <v>5197</v>
      </c>
      <c r="N258" s="94">
        <v>5563</v>
      </c>
      <c r="O258" s="94">
        <f t="shared" si="108"/>
        <v>64761</v>
      </c>
    </row>
    <row r="259" spans="1:19" x14ac:dyDescent="0.2">
      <c r="A259" s="15" t="s">
        <v>74</v>
      </c>
      <c r="B259" s="123" t="s">
        <v>42</v>
      </c>
      <c r="C259" s="94">
        <v>5258</v>
      </c>
      <c r="D259" s="94">
        <v>5247</v>
      </c>
      <c r="E259" s="94">
        <v>5330</v>
      </c>
      <c r="F259" s="94">
        <v>5536</v>
      </c>
      <c r="G259" s="94">
        <v>5141</v>
      </c>
      <c r="H259" s="94">
        <v>5169</v>
      </c>
      <c r="I259" s="94">
        <v>5404</v>
      </c>
      <c r="J259" s="94">
        <v>4847</v>
      </c>
      <c r="K259" s="94">
        <v>4575</v>
      </c>
      <c r="L259" s="94">
        <v>4357</v>
      </c>
      <c r="M259" s="94">
        <v>4285</v>
      </c>
      <c r="N259" s="94">
        <v>4892</v>
      </c>
      <c r="O259" s="94">
        <f t="shared" si="108"/>
        <v>60041</v>
      </c>
    </row>
    <row r="260" spans="1:19" x14ac:dyDescent="0.2">
      <c r="A260" s="15" t="s">
        <v>75</v>
      </c>
      <c r="B260" s="123" t="s">
        <v>27</v>
      </c>
      <c r="C260" s="94">
        <v>3101</v>
      </c>
      <c r="D260" s="94">
        <v>3182</v>
      </c>
      <c r="E260" s="94">
        <v>3167</v>
      </c>
      <c r="F260" s="94">
        <v>3425</v>
      </c>
      <c r="G260" s="94">
        <v>2883</v>
      </c>
      <c r="H260" s="94">
        <v>3394</v>
      </c>
      <c r="I260" s="94">
        <v>3452</v>
      </c>
      <c r="J260" s="94">
        <v>3076</v>
      </c>
      <c r="K260" s="94">
        <v>2812</v>
      </c>
      <c r="L260" s="94">
        <v>2845</v>
      </c>
      <c r="M260" s="94">
        <v>2455</v>
      </c>
      <c r="N260" s="94">
        <v>3191</v>
      </c>
      <c r="O260" s="94">
        <f t="shared" si="108"/>
        <v>36983</v>
      </c>
    </row>
    <row r="261" spans="1:19" x14ac:dyDescent="0.2">
      <c r="A261" s="15" t="s">
        <v>76</v>
      </c>
      <c r="B261" s="123" t="s">
        <v>28</v>
      </c>
      <c r="C261" s="94">
        <v>4711</v>
      </c>
      <c r="D261" s="94">
        <v>5045</v>
      </c>
      <c r="E261" s="94">
        <v>5230</v>
      </c>
      <c r="F261" s="94">
        <v>5596</v>
      </c>
      <c r="G261" s="94">
        <v>5161</v>
      </c>
      <c r="H261" s="94">
        <v>4944</v>
      </c>
      <c r="I261" s="94">
        <v>5424</v>
      </c>
      <c r="J261" s="94">
        <v>5244</v>
      </c>
      <c r="K261" s="94">
        <v>5034</v>
      </c>
      <c r="L261" s="94">
        <v>4929</v>
      </c>
      <c r="M261" s="94">
        <v>5042</v>
      </c>
      <c r="N261" s="94">
        <v>5643</v>
      </c>
      <c r="O261" s="94">
        <f t="shared" si="108"/>
        <v>62003</v>
      </c>
    </row>
    <row r="262" spans="1:19" x14ac:dyDescent="0.2">
      <c r="A262" s="15" t="s">
        <v>77</v>
      </c>
      <c r="B262" s="123" t="s">
        <v>29</v>
      </c>
      <c r="C262" s="94">
        <v>2950</v>
      </c>
      <c r="D262" s="94">
        <v>2843</v>
      </c>
      <c r="E262" s="94">
        <v>2756</v>
      </c>
      <c r="F262" s="94">
        <v>2917</v>
      </c>
      <c r="G262" s="94">
        <v>2494</v>
      </c>
      <c r="H262" s="94">
        <v>2851</v>
      </c>
      <c r="I262" s="94">
        <v>2855</v>
      </c>
      <c r="J262" s="94">
        <v>2629</v>
      </c>
      <c r="K262" s="94">
        <v>2525</v>
      </c>
      <c r="L262" s="94">
        <v>2268</v>
      </c>
      <c r="M262" s="94">
        <v>2517</v>
      </c>
      <c r="N262" s="94">
        <v>2930</v>
      </c>
      <c r="O262" s="94">
        <f t="shared" si="108"/>
        <v>32535</v>
      </c>
    </row>
    <row r="263" spans="1:19" x14ac:dyDescent="0.2">
      <c r="A263" s="15" t="s">
        <v>78</v>
      </c>
      <c r="B263" s="123" t="s">
        <v>30</v>
      </c>
      <c r="C263" s="94">
        <v>2953</v>
      </c>
      <c r="D263" s="94">
        <v>3050</v>
      </c>
      <c r="E263" s="94">
        <v>2955</v>
      </c>
      <c r="F263" s="94">
        <v>3344</v>
      </c>
      <c r="G263" s="94">
        <v>3308</v>
      </c>
      <c r="H263" s="94">
        <v>3344</v>
      </c>
      <c r="I263" s="94">
        <v>3573</v>
      </c>
      <c r="J263" s="94">
        <v>3248</v>
      </c>
      <c r="K263" s="94">
        <v>3365</v>
      </c>
      <c r="L263" s="94">
        <v>3346</v>
      </c>
      <c r="M263" s="94">
        <v>3369</v>
      </c>
      <c r="N263" s="94">
        <v>3991</v>
      </c>
      <c r="O263" s="94">
        <f t="shared" si="108"/>
        <v>39846</v>
      </c>
    </row>
    <row r="264" spans="1:19" x14ac:dyDescent="0.2">
      <c r="A264" s="15" t="s">
        <v>79</v>
      </c>
      <c r="B264" s="123" t="s">
        <v>31</v>
      </c>
      <c r="C264" s="94">
        <v>2228</v>
      </c>
      <c r="D264" s="94">
        <v>2204</v>
      </c>
      <c r="E264" s="94">
        <v>2216</v>
      </c>
      <c r="F264" s="94">
        <v>2206</v>
      </c>
      <c r="G264" s="94">
        <v>2058</v>
      </c>
      <c r="H264" s="94">
        <v>2045</v>
      </c>
      <c r="I264" s="94">
        <v>2061</v>
      </c>
      <c r="J264" s="94">
        <v>1907</v>
      </c>
      <c r="K264" s="94">
        <v>1828</v>
      </c>
      <c r="L264" s="94">
        <v>1773</v>
      </c>
      <c r="M264" s="94">
        <v>1762</v>
      </c>
      <c r="N264" s="94">
        <v>2027</v>
      </c>
      <c r="O264" s="94">
        <f t="shared" si="108"/>
        <v>24315</v>
      </c>
    </row>
    <row r="265" spans="1:19" x14ac:dyDescent="0.2">
      <c r="A265" s="16" t="s">
        <v>80</v>
      </c>
      <c r="B265" s="123" t="s">
        <v>32</v>
      </c>
      <c r="C265" s="94">
        <v>2429</v>
      </c>
      <c r="D265" s="94">
        <v>2278</v>
      </c>
      <c r="E265" s="94">
        <v>2342</v>
      </c>
      <c r="F265" s="94">
        <v>2552</v>
      </c>
      <c r="G265" s="94">
        <v>2191</v>
      </c>
      <c r="H265" s="94">
        <v>2294</v>
      </c>
      <c r="I265" s="94">
        <v>2311</v>
      </c>
      <c r="J265" s="94">
        <v>2107</v>
      </c>
      <c r="K265" s="94">
        <v>2112</v>
      </c>
      <c r="L265" s="94">
        <v>1981</v>
      </c>
      <c r="M265" s="94">
        <v>1863</v>
      </c>
      <c r="N265" s="94">
        <v>2066</v>
      </c>
      <c r="O265" s="94">
        <f t="shared" si="108"/>
        <v>26526</v>
      </c>
    </row>
    <row r="266" spans="1:19" ht="12.75" thickBot="1" x14ac:dyDescent="0.25">
      <c r="A266" s="108" t="s">
        <v>93</v>
      </c>
      <c r="B266" s="123" t="s">
        <v>92</v>
      </c>
      <c r="C266" s="94">
        <v>2594</v>
      </c>
      <c r="D266" s="94">
        <v>2450</v>
      </c>
      <c r="E266" s="94">
        <v>2482</v>
      </c>
      <c r="F266" s="94">
        <v>2749</v>
      </c>
      <c r="G266" s="94">
        <v>2434</v>
      </c>
      <c r="H266" s="94">
        <v>2376</v>
      </c>
      <c r="I266" s="94">
        <v>2484</v>
      </c>
      <c r="J266" s="94">
        <v>2201</v>
      </c>
      <c r="K266" s="94">
        <v>2282</v>
      </c>
      <c r="L266" s="94">
        <v>2238</v>
      </c>
      <c r="M266" s="94">
        <v>2290</v>
      </c>
      <c r="N266" s="94">
        <v>2577</v>
      </c>
      <c r="O266" s="94">
        <f>SUM(C266:N266)</f>
        <v>29157</v>
      </c>
    </row>
    <row r="267" spans="1:19" ht="15.75" thickBot="1" x14ac:dyDescent="0.3">
      <c r="A267" s="17"/>
      <c r="B267" s="112" t="s">
        <v>119</v>
      </c>
      <c r="C267" s="114">
        <f>SUM(C234:C266)</f>
        <v>110275</v>
      </c>
      <c r="D267" s="114">
        <f t="shared" ref="D267" si="109">SUM(D234:D266)</f>
        <v>112859</v>
      </c>
      <c r="E267" s="114">
        <f>SUM(E234:E266)</f>
        <v>110396</v>
      </c>
      <c r="F267" s="114">
        <f t="shared" ref="F267:N267" si="110">SUM(F234:F266)</f>
        <v>115874</v>
      </c>
      <c r="G267" s="114">
        <f t="shared" si="110"/>
        <v>103566</v>
      </c>
      <c r="H267" s="114">
        <f t="shared" si="110"/>
        <v>106894</v>
      </c>
      <c r="I267" s="114">
        <f t="shared" si="110"/>
        <v>109161</v>
      </c>
      <c r="J267" s="114">
        <f t="shared" si="110"/>
        <v>101890</v>
      </c>
      <c r="K267" s="114">
        <f t="shared" si="110"/>
        <v>100730</v>
      </c>
      <c r="L267" s="114">
        <f t="shared" si="110"/>
        <v>95487</v>
      </c>
      <c r="M267" s="114">
        <f t="shared" si="110"/>
        <v>93511</v>
      </c>
      <c r="N267" s="114">
        <f t="shared" si="110"/>
        <v>108013</v>
      </c>
      <c r="O267" s="114">
        <f>SUM(O234:O266)</f>
        <v>1268656</v>
      </c>
      <c r="P267" s="144">
        <f>SUM(C267:H267)</f>
        <v>659864</v>
      </c>
      <c r="Q267" s="144"/>
      <c r="R267" s="144"/>
      <c r="S267" s="144"/>
    </row>
    <row r="268" spans="1:19" x14ac:dyDescent="0.2">
      <c r="A268" s="75"/>
      <c r="B268" s="75"/>
      <c r="C268" s="140">
        <f>C267/$O267</f>
        <v>8.6922696144581355E-2</v>
      </c>
      <c r="D268" s="140">
        <f t="shared" ref="D268" si="111">D267/$O267</f>
        <v>8.8959497294774939E-2</v>
      </c>
      <c r="E268" s="140">
        <f t="shared" ref="E268" si="112">E267/$O267</f>
        <v>8.7018072669029278E-2</v>
      </c>
      <c r="F268" s="140">
        <f t="shared" ref="F268" si="113">F267/$O267</f>
        <v>9.1336028048580542E-2</v>
      </c>
      <c r="G268" s="140">
        <f t="shared" ref="G268" si="114">G267/$O267</f>
        <v>8.1634422570026857E-2</v>
      </c>
      <c r="H268" s="140">
        <f t="shared" ref="H268" si="115">H267/$O267</f>
        <v>8.4257671110214274E-2</v>
      </c>
      <c r="I268" s="140">
        <f t="shared" ref="I268" si="116">I267/$O267</f>
        <v>8.6044601531069104E-2</v>
      </c>
      <c r="J268" s="140">
        <f t="shared" ref="J268" si="117">J267/$O267</f>
        <v>8.0313339471062284E-2</v>
      </c>
      <c r="K268" s="140">
        <f t="shared" ref="K268" si="118">K267/$O267</f>
        <v>7.9398986013545045E-2</v>
      </c>
      <c r="L268" s="140">
        <f t="shared" ref="L268" si="119">L267/$O267</f>
        <v>7.526626603271494E-2</v>
      </c>
      <c r="M268" s="140">
        <f t="shared" ref="M268" si="120">M267/$O267</f>
        <v>7.3708712211978666E-2</v>
      </c>
      <c r="N268" s="140">
        <f t="shared" ref="N268" si="121">N267/$O267</f>
        <v>8.5139706902422715E-2</v>
      </c>
      <c r="O268" s="75"/>
    </row>
    <row r="269" spans="1:19" x14ac:dyDescent="0.2">
      <c r="A269" s="135"/>
      <c r="B269" s="136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9" s="117" customFormat="1" ht="15" x14ac:dyDescent="0.25">
      <c r="A270" s="116" t="s">
        <v>113</v>
      </c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  <c r="O270" s="119"/>
    </row>
    <row r="271" spans="1:19" ht="12.75" thickBot="1" x14ac:dyDescent="0.25"/>
    <row r="272" spans="1:19" ht="12.75" thickBot="1" x14ac:dyDescent="0.25">
      <c r="A272" s="18" t="s">
        <v>81</v>
      </c>
      <c r="B272" s="85" t="s">
        <v>110</v>
      </c>
      <c r="C272" s="122" t="s">
        <v>47</v>
      </c>
      <c r="D272" s="122" t="s">
        <v>1</v>
      </c>
      <c r="E272" s="122" t="s">
        <v>48</v>
      </c>
      <c r="F272" s="122" t="s">
        <v>49</v>
      </c>
      <c r="G272" s="122" t="s">
        <v>2</v>
      </c>
      <c r="H272" s="122" t="s">
        <v>111</v>
      </c>
      <c r="I272" s="122" t="s">
        <v>3</v>
      </c>
      <c r="J272" s="122" t="s">
        <v>4</v>
      </c>
      <c r="K272" s="122" t="s">
        <v>5</v>
      </c>
      <c r="L272" s="122" t="s">
        <v>6</v>
      </c>
      <c r="M272" s="122" t="s">
        <v>7</v>
      </c>
      <c r="N272" s="122" t="s">
        <v>88</v>
      </c>
      <c r="O272" s="122" t="s">
        <v>8</v>
      </c>
    </row>
    <row r="273" spans="1:15" x14ac:dyDescent="0.2">
      <c r="A273" s="14" t="s">
        <v>50</v>
      </c>
      <c r="B273" s="123" t="s">
        <v>34</v>
      </c>
      <c r="C273" s="94">
        <v>5425</v>
      </c>
      <c r="D273" s="94">
        <v>5513</v>
      </c>
      <c r="E273" s="94">
        <v>5148</v>
      </c>
      <c r="F273" s="94">
        <v>5508</v>
      </c>
      <c r="G273" s="94">
        <v>5122</v>
      </c>
      <c r="H273" s="94">
        <v>4788</v>
      </c>
      <c r="I273" s="94">
        <v>5260</v>
      </c>
      <c r="J273" s="94">
        <v>5127</v>
      </c>
      <c r="K273" s="94">
        <v>4917</v>
      </c>
      <c r="L273" s="94">
        <v>4677</v>
      </c>
      <c r="M273" s="94">
        <v>4418</v>
      </c>
      <c r="N273" s="94">
        <v>5057</v>
      </c>
      <c r="O273" s="94">
        <v>60960</v>
      </c>
    </row>
    <row r="274" spans="1:15" x14ac:dyDescent="0.2">
      <c r="A274" s="15" t="s">
        <v>51</v>
      </c>
      <c r="B274" s="123" t="s">
        <v>44</v>
      </c>
      <c r="C274" s="94">
        <v>3178</v>
      </c>
      <c r="D274" s="94">
        <v>3157</v>
      </c>
      <c r="E274" s="94">
        <v>2946</v>
      </c>
      <c r="F274" s="94">
        <v>3113</v>
      </c>
      <c r="G274" s="94">
        <v>2927</v>
      </c>
      <c r="H274" s="94">
        <v>2900</v>
      </c>
      <c r="I274" s="94">
        <v>3059</v>
      </c>
      <c r="J274" s="94">
        <v>2779</v>
      </c>
      <c r="K274" s="94">
        <v>2342</v>
      </c>
      <c r="L274" s="94">
        <v>2710</v>
      </c>
      <c r="M274" s="94">
        <v>2315</v>
      </c>
      <c r="N274" s="94">
        <v>2921</v>
      </c>
      <c r="O274" s="94">
        <v>34347</v>
      </c>
    </row>
    <row r="275" spans="1:15" x14ac:dyDescent="0.2">
      <c r="A275" s="15" t="s">
        <v>52</v>
      </c>
      <c r="B275" s="123" t="s">
        <v>9</v>
      </c>
      <c r="C275" s="94">
        <v>1269</v>
      </c>
      <c r="D275" s="94">
        <v>1393</v>
      </c>
      <c r="E275" s="94">
        <v>1251</v>
      </c>
      <c r="F275" s="94">
        <v>1329</v>
      </c>
      <c r="G275" s="94">
        <v>1077</v>
      </c>
      <c r="H275" s="94">
        <v>1027</v>
      </c>
      <c r="I275" s="94">
        <v>1140</v>
      </c>
      <c r="J275" s="94">
        <v>1135</v>
      </c>
      <c r="K275" s="94">
        <v>1071</v>
      </c>
      <c r="L275" s="94">
        <v>978</v>
      </c>
      <c r="M275" s="94">
        <v>899</v>
      </c>
      <c r="N275" s="94">
        <v>1130</v>
      </c>
      <c r="O275" s="94">
        <v>13699</v>
      </c>
    </row>
    <row r="276" spans="1:15" x14ac:dyDescent="0.2">
      <c r="A276" s="15" t="s">
        <v>53</v>
      </c>
      <c r="B276" s="123" t="s">
        <v>10</v>
      </c>
      <c r="C276" s="94">
        <v>3772</v>
      </c>
      <c r="D276" s="94">
        <v>3798</v>
      </c>
      <c r="E276" s="94">
        <v>3838</v>
      </c>
      <c r="F276" s="94">
        <v>3822</v>
      </c>
      <c r="G276" s="94">
        <v>3750</v>
      </c>
      <c r="H276" s="94">
        <v>3699</v>
      </c>
      <c r="I276" s="94">
        <v>4150</v>
      </c>
      <c r="J276" s="94">
        <v>3796</v>
      </c>
      <c r="K276" s="94">
        <v>3738</v>
      </c>
      <c r="L276" s="94">
        <v>3749</v>
      </c>
      <c r="M276" s="94">
        <v>3634</v>
      </c>
      <c r="N276" s="94">
        <v>4143</v>
      </c>
      <c r="O276" s="94">
        <v>45889</v>
      </c>
    </row>
    <row r="277" spans="1:15" x14ac:dyDescent="0.2">
      <c r="A277" s="15" t="s">
        <v>54</v>
      </c>
      <c r="B277" s="123" t="s">
        <v>11</v>
      </c>
      <c r="C277" s="94">
        <v>1382</v>
      </c>
      <c r="D277" s="94">
        <v>1572</v>
      </c>
      <c r="E277" s="94">
        <v>1423</v>
      </c>
      <c r="F277" s="94">
        <v>1710</v>
      </c>
      <c r="G277" s="94">
        <v>1577</v>
      </c>
      <c r="H277" s="94">
        <v>1470</v>
      </c>
      <c r="I277" s="94">
        <v>1573</v>
      </c>
      <c r="J277" s="94">
        <v>1511</v>
      </c>
      <c r="K277" s="94">
        <v>1487</v>
      </c>
      <c r="L277" s="94">
        <v>1485</v>
      </c>
      <c r="M277" s="94">
        <v>1553</v>
      </c>
      <c r="N277" s="94">
        <v>1618</v>
      </c>
      <c r="O277" s="94">
        <v>18361</v>
      </c>
    </row>
    <row r="278" spans="1:15" x14ac:dyDescent="0.2">
      <c r="A278" s="15" t="s">
        <v>55</v>
      </c>
      <c r="B278" s="123" t="s">
        <v>12</v>
      </c>
      <c r="C278" s="94">
        <v>4813</v>
      </c>
      <c r="D278" s="94">
        <v>5009</v>
      </c>
      <c r="E278" s="94">
        <v>4608</v>
      </c>
      <c r="F278" s="94">
        <v>4781</v>
      </c>
      <c r="G278" s="94">
        <v>4288</v>
      </c>
      <c r="H278" s="94">
        <v>4239</v>
      </c>
      <c r="I278" s="94">
        <v>4163</v>
      </c>
      <c r="J278" s="94">
        <v>3770</v>
      </c>
      <c r="K278" s="94">
        <v>3613</v>
      </c>
      <c r="L278" s="94">
        <v>3578</v>
      </c>
      <c r="M278" s="94">
        <v>3407</v>
      </c>
      <c r="N278" s="94">
        <v>4011</v>
      </c>
      <c r="O278" s="94">
        <v>50280</v>
      </c>
    </row>
    <row r="279" spans="1:15" x14ac:dyDescent="0.2">
      <c r="A279" s="15" t="s">
        <v>56</v>
      </c>
      <c r="B279" s="123" t="s">
        <v>13</v>
      </c>
      <c r="C279" s="94">
        <v>125</v>
      </c>
      <c r="D279" s="94">
        <v>120</v>
      </c>
      <c r="E279" s="94">
        <v>134</v>
      </c>
      <c r="F279" s="94">
        <v>159</v>
      </c>
      <c r="G279" s="94">
        <v>138</v>
      </c>
      <c r="H279" s="94">
        <v>130</v>
      </c>
      <c r="I279" s="94">
        <v>118</v>
      </c>
      <c r="J279" s="94">
        <v>122</v>
      </c>
      <c r="K279" s="94">
        <v>124</v>
      </c>
      <c r="L279" s="94">
        <v>139</v>
      </c>
      <c r="M279" s="94">
        <v>156</v>
      </c>
      <c r="N279" s="94">
        <v>176</v>
      </c>
      <c r="O279" s="94">
        <v>1641</v>
      </c>
    </row>
    <row r="280" spans="1:15" x14ac:dyDescent="0.2">
      <c r="A280" s="15" t="s">
        <v>57</v>
      </c>
      <c r="B280" s="123" t="s">
        <v>107</v>
      </c>
      <c r="C280" s="94">
        <v>4031</v>
      </c>
      <c r="D280" s="94">
        <v>4193</v>
      </c>
      <c r="E280" s="94">
        <v>4083</v>
      </c>
      <c r="F280" s="94">
        <v>3976</v>
      </c>
      <c r="G280" s="94">
        <v>3631</v>
      </c>
      <c r="H280" s="94">
        <v>3436</v>
      </c>
      <c r="I280" s="94">
        <v>3629</v>
      </c>
      <c r="J280" s="94">
        <v>3392</v>
      </c>
      <c r="K280" s="94">
        <v>3262</v>
      </c>
      <c r="L280" s="94">
        <v>3188</v>
      </c>
      <c r="M280" s="94">
        <v>2924</v>
      </c>
      <c r="N280" s="94">
        <v>3461</v>
      </c>
      <c r="O280" s="94">
        <v>43206</v>
      </c>
    </row>
    <row r="281" spans="1:15" x14ac:dyDescent="0.2">
      <c r="A281" s="15" t="s">
        <v>58</v>
      </c>
      <c r="B281" s="123" t="s">
        <v>15</v>
      </c>
      <c r="C281" s="94">
        <v>3975</v>
      </c>
      <c r="D281" s="94">
        <v>3929</v>
      </c>
      <c r="E281" s="94">
        <v>3963</v>
      </c>
      <c r="F281" s="94">
        <v>3998</v>
      </c>
      <c r="G281" s="94">
        <v>3378</v>
      </c>
      <c r="H281" s="94">
        <v>3441</v>
      </c>
      <c r="I281" s="94">
        <v>3462</v>
      </c>
      <c r="J281" s="94">
        <v>3118</v>
      </c>
      <c r="K281" s="94">
        <v>3217</v>
      </c>
      <c r="L281" s="94">
        <v>3180</v>
      </c>
      <c r="M281" s="94">
        <v>2874</v>
      </c>
      <c r="N281" s="94">
        <v>3334</v>
      </c>
      <c r="O281" s="94">
        <v>41869</v>
      </c>
    </row>
    <row r="282" spans="1:15" x14ac:dyDescent="0.2">
      <c r="A282" s="15" t="s">
        <v>59</v>
      </c>
      <c r="B282" s="123" t="s">
        <v>16</v>
      </c>
      <c r="C282" s="94">
        <v>745</v>
      </c>
      <c r="D282" s="94">
        <v>813</v>
      </c>
      <c r="E282" s="94">
        <v>748</v>
      </c>
      <c r="F282" s="94">
        <v>757</v>
      </c>
      <c r="G282" s="94">
        <v>694</v>
      </c>
      <c r="H282" s="94">
        <v>695</v>
      </c>
      <c r="I282" s="94">
        <v>848</v>
      </c>
      <c r="J282" s="94">
        <v>715</v>
      </c>
      <c r="K282" s="94">
        <v>676</v>
      </c>
      <c r="L282" s="94">
        <v>721</v>
      </c>
      <c r="M282" s="94">
        <v>685</v>
      </c>
      <c r="N282" s="94">
        <v>812</v>
      </c>
      <c r="O282" s="94">
        <v>8909</v>
      </c>
    </row>
    <row r="283" spans="1:15" x14ac:dyDescent="0.2">
      <c r="A283" s="15" t="s">
        <v>60</v>
      </c>
      <c r="B283" s="123" t="s">
        <v>43</v>
      </c>
      <c r="C283" s="94">
        <v>4550</v>
      </c>
      <c r="D283" s="94">
        <v>4921</v>
      </c>
      <c r="E283" s="94">
        <v>4607</v>
      </c>
      <c r="F283" s="94">
        <v>5016</v>
      </c>
      <c r="G283" s="94">
        <v>4666</v>
      </c>
      <c r="H283" s="94">
        <v>4254</v>
      </c>
      <c r="I283" s="94">
        <v>4612</v>
      </c>
      <c r="J283" s="94">
        <v>4373</v>
      </c>
      <c r="K283" s="94">
        <v>4232</v>
      </c>
      <c r="L283" s="94">
        <v>3908</v>
      </c>
      <c r="M283" s="94">
        <v>3919</v>
      </c>
      <c r="N283" s="94">
        <v>4503</v>
      </c>
      <c r="O283" s="94">
        <v>53561</v>
      </c>
    </row>
    <row r="284" spans="1:15" x14ac:dyDescent="0.2">
      <c r="A284" s="15" t="s">
        <v>61</v>
      </c>
      <c r="B284" s="123" t="s">
        <v>17</v>
      </c>
      <c r="C284" s="94">
        <v>4809</v>
      </c>
      <c r="D284" s="94">
        <v>5047</v>
      </c>
      <c r="E284" s="94">
        <v>4849</v>
      </c>
      <c r="F284" s="94">
        <v>4958</v>
      </c>
      <c r="G284" s="94">
        <v>4903</v>
      </c>
      <c r="H284" s="94">
        <v>4729</v>
      </c>
      <c r="I284" s="94">
        <v>4908</v>
      </c>
      <c r="J284" s="94">
        <v>4396</v>
      </c>
      <c r="K284" s="94">
        <v>4327</v>
      </c>
      <c r="L284" s="94">
        <v>4141</v>
      </c>
      <c r="M284" s="94">
        <v>3756</v>
      </c>
      <c r="N284" s="94">
        <v>4286</v>
      </c>
      <c r="O284" s="94">
        <v>55109</v>
      </c>
    </row>
    <row r="285" spans="1:15" x14ac:dyDescent="0.2">
      <c r="A285" s="15" t="s">
        <v>62</v>
      </c>
      <c r="B285" s="123" t="s">
        <v>36</v>
      </c>
      <c r="C285" s="94">
        <v>3856</v>
      </c>
      <c r="D285" s="94">
        <v>4020</v>
      </c>
      <c r="E285" s="94">
        <v>3463</v>
      </c>
      <c r="F285" s="94">
        <v>3704</v>
      </c>
      <c r="G285" s="94">
        <v>3631</v>
      </c>
      <c r="H285" s="94">
        <v>3297</v>
      </c>
      <c r="I285" s="94">
        <v>3553</v>
      </c>
      <c r="J285" s="94">
        <v>3379</v>
      </c>
      <c r="K285" s="94">
        <v>3168</v>
      </c>
      <c r="L285" s="94">
        <v>3163</v>
      </c>
      <c r="M285" s="94">
        <v>2821</v>
      </c>
      <c r="N285" s="94">
        <v>3302</v>
      </c>
      <c r="O285" s="94">
        <v>41357</v>
      </c>
    </row>
    <row r="286" spans="1:15" x14ac:dyDescent="0.2">
      <c r="A286" s="15" t="s">
        <v>63</v>
      </c>
      <c r="B286" s="123" t="s">
        <v>18</v>
      </c>
      <c r="C286" s="94">
        <v>3439</v>
      </c>
      <c r="D286" s="94">
        <v>3498</v>
      </c>
      <c r="E286" s="94">
        <v>3492</v>
      </c>
      <c r="F286" s="94">
        <v>3578</v>
      </c>
      <c r="G286" s="94">
        <v>3683</v>
      </c>
      <c r="H286" s="94">
        <v>3136</v>
      </c>
      <c r="I286" s="94">
        <v>3717</v>
      </c>
      <c r="J286" s="94">
        <v>3386</v>
      </c>
      <c r="K286" s="94">
        <v>3283</v>
      </c>
      <c r="L286" s="94">
        <v>3313</v>
      </c>
      <c r="M286" s="94">
        <v>3316</v>
      </c>
      <c r="N286" s="94">
        <v>3293</v>
      </c>
      <c r="O286" s="94">
        <v>41134</v>
      </c>
    </row>
    <row r="287" spans="1:15" x14ac:dyDescent="0.2">
      <c r="A287" s="15" t="s">
        <v>64</v>
      </c>
      <c r="B287" s="123" t="s">
        <v>19</v>
      </c>
      <c r="C287" s="94">
        <v>4222</v>
      </c>
      <c r="D287" s="94">
        <v>4407</v>
      </c>
      <c r="E287" s="94">
        <v>3927</v>
      </c>
      <c r="F287" s="94">
        <v>4157</v>
      </c>
      <c r="G287" s="94">
        <v>3971</v>
      </c>
      <c r="H287" s="94">
        <v>3746</v>
      </c>
      <c r="I287" s="94">
        <v>3658</v>
      </c>
      <c r="J287" s="94">
        <v>3038</v>
      </c>
      <c r="K287" s="94">
        <v>2582</v>
      </c>
      <c r="L287" s="94">
        <v>2718</v>
      </c>
      <c r="M287" s="94">
        <v>2396</v>
      </c>
      <c r="N287" s="94">
        <v>2618</v>
      </c>
      <c r="O287" s="94">
        <v>41440</v>
      </c>
    </row>
    <row r="288" spans="1:15" x14ac:dyDescent="0.2">
      <c r="A288" s="15" t="s">
        <v>65</v>
      </c>
      <c r="B288" s="123" t="s">
        <v>20</v>
      </c>
      <c r="C288" s="94">
        <v>5357</v>
      </c>
      <c r="D288" s="94">
        <v>5765</v>
      </c>
      <c r="E288" s="94">
        <v>5425</v>
      </c>
      <c r="F288" s="94">
        <v>5741</v>
      </c>
      <c r="G288" s="94">
        <v>5412</v>
      </c>
      <c r="H288" s="94">
        <v>4969</v>
      </c>
      <c r="I288" s="94">
        <v>5369</v>
      </c>
      <c r="J288" s="94">
        <v>5114</v>
      </c>
      <c r="K288" s="94">
        <v>5213</v>
      </c>
      <c r="L288" s="94">
        <v>4599</v>
      </c>
      <c r="M288" s="94">
        <v>4447</v>
      </c>
      <c r="N288" s="94">
        <v>5628</v>
      </c>
      <c r="O288" s="94">
        <v>63039</v>
      </c>
    </row>
    <row r="289" spans="1:15" x14ac:dyDescent="0.2">
      <c r="A289" s="15" t="s">
        <v>66</v>
      </c>
      <c r="B289" s="123" t="s">
        <v>21</v>
      </c>
      <c r="C289" s="94">
        <v>780</v>
      </c>
      <c r="D289" s="94">
        <v>789</v>
      </c>
      <c r="E289" s="94">
        <v>725</v>
      </c>
      <c r="F289" s="94">
        <v>824</v>
      </c>
      <c r="G289" s="94">
        <v>748</v>
      </c>
      <c r="H289" s="94">
        <v>624</v>
      </c>
      <c r="I289" s="94">
        <v>667</v>
      </c>
      <c r="J289" s="94">
        <v>736</v>
      </c>
      <c r="K289" s="94">
        <v>596</v>
      </c>
      <c r="L289" s="94">
        <v>622</v>
      </c>
      <c r="M289" s="94">
        <v>501</v>
      </c>
      <c r="N289" s="94">
        <v>577</v>
      </c>
      <c r="O289" s="94">
        <v>8189</v>
      </c>
    </row>
    <row r="290" spans="1:15" x14ac:dyDescent="0.2">
      <c r="A290" s="15" t="s">
        <v>67</v>
      </c>
      <c r="B290" s="123" t="s">
        <v>22</v>
      </c>
      <c r="C290" s="94">
        <v>3253</v>
      </c>
      <c r="D290" s="94">
        <v>3205</v>
      </c>
      <c r="E290" s="94">
        <v>2945</v>
      </c>
      <c r="F290" s="94">
        <v>2905</v>
      </c>
      <c r="G290" s="94">
        <v>2697</v>
      </c>
      <c r="H290" s="94">
        <v>2505</v>
      </c>
      <c r="I290" s="94">
        <v>2832</v>
      </c>
      <c r="J290" s="94">
        <v>2474</v>
      </c>
      <c r="K290" s="94">
        <v>2530</v>
      </c>
      <c r="L290" s="94">
        <v>2392</v>
      </c>
      <c r="M290" s="94">
        <v>2116</v>
      </c>
      <c r="N290" s="94">
        <v>2437</v>
      </c>
      <c r="O290" s="94">
        <v>32291</v>
      </c>
    </row>
    <row r="291" spans="1:15" x14ac:dyDescent="0.2">
      <c r="A291" s="15" t="s">
        <v>68</v>
      </c>
      <c r="B291" s="123" t="s">
        <v>23</v>
      </c>
      <c r="C291" s="94">
        <v>4273</v>
      </c>
      <c r="D291" s="94">
        <v>4298</v>
      </c>
      <c r="E291" s="94">
        <v>3831</v>
      </c>
      <c r="F291" s="94">
        <v>4060</v>
      </c>
      <c r="G291" s="94">
        <v>3511</v>
      </c>
      <c r="H291" s="94">
        <v>3292</v>
      </c>
      <c r="I291" s="94">
        <v>3591</v>
      </c>
      <c r="J291" s="94">
        <v>3290</v>
      </c>
      <c r="K291" s="94">
        <v>3372</v>
      </c>
      <c r="L291" s="94">
        <v>3004</v>
      </c>
      <c r="M291" s="94">
        <v>2949</v>
      </c>
      <c r="N291" s="94">
        <v>3223</v>
      </c>
      <c r="O291" s="94">
        <v>42694</v>
      </c>
    </row>
    <row r="292" spans="1:15" x14ac:dyDescent="0.2">
      <c r="A292" s="15" t="s">
        <v>69</v>
      </c>
      <c r="B292" s="123" t="s">
        <v>37</v>
      </c>
      <c r="C292" s="94">
        <v>4218</v>
      </c>
      <c r="D292" s="94">
        <v>4293</v>
      </c>
      <c r="E292" s="94">
        <v>3986</v>
      </c>
      <c r="F292" s="94">
        <v>4255</v>
      </c>
      <c r="G292" s="94">
        <v>4084</v>
      </c>
      <c r="H292" s="94">
        <v>4049</v>
      </c>
      <c r="I292" s="94">
        <v>4305</v>
      </c>
      <c r="J292" s="94">
        <v>4444</v>
      </c>
      <c r="K292" s="94">
        <v>4617</v>
      </c>
      <c r="L292" s="94">
        <v>4295</v>
      </c>
      <c r="M292" s="94">
        <v>3972</v>
      </c>
      <c r="N292" s="94">
        <v>4710</v>
      </c>
      <c r="O292" s="94">
        <v>51228</v>
      </c>
    </row>
    <row r="293" spans="1:15" x14ac:dyDescent="0.2">
      <c r="A293" s="15" t="s">
        <v>70</v>
      </c>
      <c r="B293" s="123" t="s">
        <v>38</v>
      </c>
      <c r="C293" s="94">
        <v>4401</v>
      </c>
      <c r="D293" s="94">
        <v>4722</v>
      </c>
      <c r="E293" s="94">
        <v>4212</v>
      </c>
      <c r="F293" s="94">
        <v>4369</v>
      </c>
      <c r="G293" s="94">
        <v>4047</v>
      </c>
      <c r="H293" s="94">
        <v>4046</v>
      </c>
      <c r="I293" s="94">
        <v>4474</v>
      </c>
      <c r="J293" s="94">
        <v>3996</v>
      </c>
      <c r="K293" s="94">
        <v>3847</v>
      </c>
      <c r="L293" s="94">
        <v>3612</v>
      </c>
      <c r="M293" s="94">
        <v>2991</v>
      </c>
      <c r="N293" s="94">
        <v>3534</v>
      </c>
      <c r="O293" s="94">
        <v>48251</v>
      </c>
    </row>
    <row r="294" spans="1:15" x14ac:dyDescent="0.2">
      <c r="A294" s="15" t="s">
        <v>71</v>
      </c>
      <c r="B294" s="123" t="s">
        <v>24</v>
      </c>
      <c r="C294" s="94">
        <v>3683</v>
      </c>
      <c r="D294" s="94">
        <v>4091</v>
      </c>
      <c r="E294" s="94">
        <v>3990</v>
      </c>
      <c r="F294" s="94">
        <v>4326</v>
      </c>
      <c r="G294" s="94">
        <v>3879</v>
      </c>
      <c r="H294" s="94">
        <v>3763</v>
      </c>
      <c r="I294" s="94">
        <v>3999</v>
      </c>
      <c r="J294" s="94">
        <v>3720</v>
      </c>
      <c r="K294" s="94">
        <v>3623</v>
      </c>
      <c r="L294" s="94">
        <v>3755</v>
      </c>
      <c r="M294" s="94">
        <v>3594</v>
      </c>
      <c r="N294" s="94">
        <v>4227</v>
      </c>
      <c r="O294" s="94">
        <v>46650</v>
      </c>
    </row>
    <row r="295" spans="1:15" x14ac:dyDescent="0.2">
      <c r="A295" s="15" t="s">
        <v>72</v>
      </c>
      <c r="B295" s="123" t="s">
        <v>35</v>
      </c>
      <c r="C295" s="94">
        <v>4708</v>
      </c>
      <c r="D295" s="94">
        <v>5269</v>
      </c>
      <c r="E295" s="94">
        <v>4798</v>
      </c>
      <c r="F295" s="94">
        <v>5043</v>
      </c>
      <c r="G295" s="94">
        <v>4640</v>
      </c>
      <c r="H295" s="94">
        <v>4260</v>
      </c>
      <c r="I295" s="94">
        <v>4629</v>
      </c>
      <c r="J295" s="94">
        <v>4475</v>
      </c>
      <c r="K295" s="94">
        <v>4244</v>
      </c>
      <c r="L295" s="94">
        <v>3824</v>
      </c>
      <c r="M295" s="94">
        <v>3498</v>
      </c>
      <c r="N295" s="94">
        <v>3888</v>
      </c>
      <c r="O295" s="94">
        <v>53276</v>
      </c>
    </row>
    <row r="296" spans="1:15" x14ac:dyDescent="0.2">
      <c r="A296" s="15" t="s">
        <v>73</v>
      </c>
      <c r="B296" s="123" t="s">
        <v>25</v>
      </c>
      <c r="C296" s="94">
        <v>4124</v>
      </c>
      <c r="D296" s="94">
        <v>4354</v>
      </c>
      <c r="E296" s="94">
        <v>4062</v>
      </c>
      <c r="F296" s="94">
        <v>4164</v>
      </c>
      <c r="G296" s="94">
        <v>3935</v>
      </c>
      <c r="H296" s="94">
        <v>3918</v>
      </c>
      <c r="I296" s="94">
        <v>3771</v>
      </c>
      <c r="J296" s="94">
        <v>3635</v>
      </c>
      <c r="K296" s="94">
        <v>3388</v>
      </c>
      <c r="L296" s="94">
        <v>3226</v>
      </c>
      <c r="M296" s="94">
        <v>3052</v>
      </c>
      <c r="N296" s="94">
        <v>3597</v>
      </c>
      <c r="O296" s="94">
        <v>45226</v>
      </c>
    </row>
    <row r="297" spans="1:15" x14ac:dyDescent="0.2">
      <c r="A297" s="15" t="s">
        <v>82</v>
      </c>
      <c r="B297" s="123" t="s">
        <v>26</v>
      </c>
      <c r="C297" s="94">
        <v>6973</v>
      </c>
      <c r="D297" s="94">
        <v>7387</v>
      </c>
      <c r="E297" s="94">
        <v>6816</v>
      </c>
      <c r="F297" s="94">
        <v>6929</v>
      </c>
      <c r="G297" s="94">
        <v>5774</v>
      </c>
      <c r="H297" s="94">
        <v>6675</v>
      </c>
      <c r="I297" s="94">
        <v>7021</v>
      </c>
      <c r="J297" s="94">
        <v>6632</v>
      </c>
      <c r="K297" s="94">
        <v>6031</v>
      </c>
      <c r="L297" s="94">
        <v>6490</v>
      </c>
      <c r="M297" s="94">
        <v>5982</v>
      </c>
      <c r="N297" s="94">
        <v>6651</v>
      </c>
      <c r="O297" s="94">
        <v>79361</v>
      </c>
    </row>
    <row r="298" spans="1:15" x14ac:dyDescent="0.2">
      <c r="A298" s="15" t="s">
        <v>74</v>
      </c>
      <c r="B298" s="123" t="s">
        <v>42</v>
      </c>
      <c r="C298" s="94">
        <v>5755</v>
      </c>
      <c r="D298" s="94">
        <v>5817</v>
      </c>
      <c r="E298" s="94">
        <v>5578</v>
      </c>
      <c r="F298" s="94">
        <v>6050</v>
      </c>
      <c r="G298" s="94">
        <v>5690</v>
      </c>
      <c r="H298" s="94">
        <v>5445</v>
      </c>
      <c r="I298" s="94">
        <v>5741</v>
      </c>
      <c r="J298" s="94">
        <v>5326</v>
      </c>
      <c r="K298" s="94">
        <v>4998</v>
      </c>
      <c r="L298" s="94">
        <v>5049</v>
      </c>
      <c r="M298" s="94">
        <v>4537</v>
      </c>
      <c r="N298" s="94">
        <v>5249</v>
      </c>
      <c r="O298" s="94">
        <v>65235</v>
      </c>
    </row>
    <row r="299" spans="1:15" x14ac:dyDescent="0.2">
      <c r="A299" s="15" t="s">
        <v>75</v>
      </c>
      <c r="B299" s="123" t="s">
        <v>27</v>
      </c>
      <c r="C299" s="94">
        <v>3276</v>
      </c>
      <c r="D299" s="94">
        <v>3249</v>
      </c>
      <c r="E299" s="94">
        <v>2965</v>
      </c>
      <c r="F299" s="94">
        <v>3040</v>
      </c>
      <c r="G299" s="94">
        <v>2813</v>
      </c>
      <c r="H299" s="94">
        <v>2795</v>
      </c>
      <c r="I299" s="94">
        <v>3320</v>
      </c>
      <c r="J299" s="94">
        <v>2863</v>
      </c>
      <c r="K299" s="94">
        <v>2728</v>
      </c>
      <c r="L299" s="94">
        <v>2734</v>
      </c>
      <c r="M299" s="94">
        <v>2506</v>
      </c>
      <c r="N299" s="94">
        <v>2904</v>
      </c>
      <c r="O299" s="94">
        <v>35193</v>
      </c>
    </row>
    <row r="300" spans="1:15" x14ac:dyDescent="0.2">
      <c r="A300" s="15" t="s">
        <v>76</v>
      </c>
      <c r="B300" s="123" t="s">
        <v>28</v>
      </c>
      <c r="C300" s="94">
        <v>5022</v>
      </c>
      <c r="D300" s="94">
        <v>5313</v>
      </c>
      <c r="E300" s="94">
        <v>5219</v>
      </c>
      <c r="F300" s="94">
        <v>5447</v>
      </c>
      <c r="G300" s="94">
        <v>5533</v>
      </c>
      <c r="H300" s="94">
        <v>5555</v>
      </c>
      <c r="I300" s="94">
        <v>5629</v>
      </c>
      <c r="J300" s="94">
        <v>5597</v>
      </c>
      <c r="K300" s="94">
        <v>5432</v>
      </c>
      <c r="L300" s="94">
        <v>5435</v>
      </c>
      <c r="M300" s="94">
        <v>5362</v>
      </c>
      <c r="N300" s="94">
        <v>5872</v>
      </c>
      <c r="O300" s="94">
        <v>65416</v>
      </c>
    </row>
    <row r="301" spans="1:15" x14ac:dyDescent="0.2">
      <c r="A301" s="15" t="s">
        <v>77</v>
      </c>
      <c r="B301" s="123" t="s">
        <v>29</v>
      </c>
      <c r="C301" s="94">
        <v>3415</v>
      </c>
      <c r="D301" s="94">
        <v>3217</v>
      </c>
      <c r="E301" s="94">
        <v>2919</v>
      </c>
      <c r="F301" s="94">
        <v>3096</v>
      </c>
      <c r="G301" s="94">
        <v>2898</v>
      </c>
      <c r="H301" s="94">
        <v>2820</v>
      </c>
      <c r="I301" s="94">
        <v>3101</v>
      </c>
      <c r="J301" s="94">
        <v>2862</v>
      </c>
      <c r="K301" s="94">
        <v>2713</v>
      </c>
      <c r="L301" s="94">
        <v>2769</v>
      </c>
      <c r="M301" s="94">
        <v>2519</v>
      </c>
      <c r="N301" s="94">
        <v>2848</v>
      </c>
      <c r="O301" s="94">
        <v>35177</v>
      </c>
    </row>
    <row r="302" spans="1:15" x14ac:dyDescent="0.2">
      <c r="A302" s="15" t="s">
        <v>78</v>
      </c>
      <c r="B302" s="123" t="s">
        <v>30</v>
      </c>
      <c r="C302" s="94">
        <v>2966</v>
      </c>
      <c r="D302" s="94">
        <v>3179</v>
      </c>
      <c r="E302" s="94">
        <v>3148</v>
      </c>
      <c r="F302" s="94">
        <v>3235</v>
      </c>
      <c r="G302" s="94">
        <v>3520</v>
      </c>
      <c r="H302" s="94">
        <v>3242</v>
      </c>
      <c r="I302" s="94">
        <v>3635</v>
      </c>
      <c r="J302" s="94">
        <v>3421</v>
      </c>
      <c r="K302" s="94">
        <v>3556</v>
      </c>
      <c r="L302" s="94">
        <v>3471</v>
      </c>
      <c r="M302" s="94">
        <v>3416</v>
      </c>
      <c r="N302" s="94">
        <v>4102</v>
      </c>
      <c r="O302" s="94">
        <v>40891</v>
      </c>
    </row>
    <row r="303" spans="1:15" x14ac:dyDescent="0.2">
      <c r="A303" s="15" t="s">
        <v>79</v>
      </c>
      <c r="B303" s="123" t="s">
        <v>31</v>
      </c>
      <c r="C303" s="94">
        <v>2404</v>
      </c>
      <c r="D303" s="94">
        <v>2379</v>
      </c>
      <c r="E303" s="94">
        <v>2352</v>
      </c>
      <c r="F303" s="94">
        <v>2362</v>
      </c>
      <c r="G303" s="94">
        <v>2315</v>
      </c>
      <c r="H303" s="94">
        <v>2275</v>
      </c>
      <c r="I303" s="94">
        <v>2381</v>
      </c>
      <c r="J303" s="94">
        <v>2230</v>
      </c>
      <c r="K303" s="94">
        <v>2024</v>
      </c>
      <c r="L303" s="94">
        <v>2123</v>
      </c>
      <c r="M303" s="94">
        <v>2007</v>
      </c>
      <c r="N303" s="94">
        <v>2224</v>
      </c>
      <c r="O303" s="94">
        <v>27076</v>
      </c>
    </row>
    <row r="304" spans="1:15" x14ac:dyDescent="0.2">
      <c r="A304" s="16" t="s">
        <v>80</v>
      </c>
      <c r="B304" s="123" t="s">
        <v>32</v>
      </c>
      <c r="C304" s="94">
        <v>2718</v>
      </c>
      <c r="D304" s="94">
        <v>2803</v>
      </c>
      <c r="E304" s="94">
        <v>2471</v>
      </c>
      <c r="F304" s="94">
        <v>2592</v>
      </c>
      <c r="G304" s="94">
        <v>2493</v>
      </c>
      <c r="H304" s="94">
        <v>2297</v>
      </c>
      <c r="I304" s="94">
        <v>2471</v>
      </c>
      <c r="J304" s="94">
        <v>2278</v>
      </c>
      <c r="K304" s="94">
        <v>2203</v>
      </c>
      <c r="L304" s="94">
        <v>2186</v>
      </c>
      <c r="M304" s="94">
        <v>1791</v>
      </c>
      <c r="N304" s="94">
        <v>2209</v>
      </c>
      <c r="O304" s="94">
        <v>28512</v>
      </c>
    </row>
    <row r="305" spans="1:19" ht="12.75" thickBot="1" x14ac:dyDescent="0.25">
      <c r="A305" s="108" t="s">
        <v>93</v>
      </c>
      <c r="B305" s="123" t="s">
        <v>92</v>
      </c>
      <c r="C305" s="94">
        <v>3130</v>
      </c>
      <c r="D305" s="94">
        <v>3085</v>
      </c>
      <c r="E305" s="94">
        <v>2978</v>
      </c>
      <c r="F305" s="94">
        <v>2878</v>
      </c>
      <c r="G305" s="94">
        <v>2650</v>
      </c>
      <c r="H305" s="94">
        <v>2516</v>
      </c>
      <c r="I305" s="94">
        <v>2698</v>
      </c>
      <c r="J305" s="94">
        <v>2493</v>
      </c>
      <c r="K305" s="94">
        <v>2304</v>
      </c>
      <c r="L305" s="94">
        <v>2503</v>
      </c>
      <c r="M305" s="94">
        <v>2244</v>
      </c>
      <c r="N305" s="94">
        <v>2611</v>
      </c>
      <c r="O305" s="94">
        <v>32090</v>
      </c>
    </row>
    <row r="306" spans="1:19" ht="15.75" thickBot="1" x14ac:dyDescent="0.3">
      <c r="A306" s="17"/>
      <c r="B306" s="112" t="s">
        <v>115</v>
      </c>
      <c r="C306" s="114">
        <v>120047</v>
      </c>
      <c r="D306" s="114">
        <v>124605</v>
      </c>
      <c r="E306" s="114">
        <v>116900</v>
      </c>
      <c r="F306" s="114">
        <v>121882</v>
      </c>
      <c r="G306" s="114">
        <v>114075</v>
      </c>
      <c r="H306" s="114">
        <v>110033</v>
      </c>
      <c r="I306" s="114">
        <v>117484</v>
      </c>
      <c r="J306" s="114">
        <v>109623</v>
      </c>
      <c r="K306" s="114">
        <v>105458</v>
      </c>
      <c r="L306" s="114">
        <v>103737</v>
      </c>
      <c r="M306" s="114">
        <v>96557</v>
      </c>
      <c r="N306" s="114">
        <v>111156</v>
      </c>
      <c r="O306" s="114">
        <v>1351557</v>
      </c>
      <c r="P306" s="144">
        <f>SUM(C306:H306)</f>
        <v>707542</v>
      </c>
      <c r="Q306" s="144"/>
      <c r="R306" s="144"/>
      <c r="S306" s="144"/>
    </row>
    <row r="307" spans="1:19" x14ac:dyDescent="0.2">
      <c r="A307" s="75"/>
      <c r="C307" s="140">
        <f>C306/$O306</f>
        <v>8.8821263180169238E-2</v>
      </c>
      <c r="D307" s="140">
        <f t="shared" ref="D307" si="122">D306/$O306</f>
        <v>9.2193669967304381E-2</v>
      </c>
      <c r="E307" s="140">
        <f t="shared" ref="E307" si="123">E306/$O306</f>
        <v>8.649283751998621E-2</v>
      </c>
      <c r="F307" s="140">
        <f t="shared" ref="F307" si="124">F306/$O306</f>
        <v>9.0178956566389731E-2</v>
      </c>
      <c r="G307" s="140">
        <f t="shared" ref="G307" si="125">G306/$O306</f>
        <v>8.4402655603870197E-2</v>
      </c>
      <c r="H307" s="140">
        <f t="shared" ref="H307" si="126">H306/$O306</f>
        <v>8.1412030717165462E-2</v>
      </c>
      <c r="I307" s="140">
        <f t="shared" ref="I307" si="127">I306/$O306</f>
        <v>8.6924931763884175E-2</v>
      </c>
      <c r="J307" s="140">
        <f t="shared" ref="J307" si="128">J306/$O306</f>
        <v>8.1108676881552169E-2</v>
      </c>
      <c r="K307" s="140">
        <f t="shared" ref="K307" si="129">K306/$O306</f>
        <v>7.8027045844163437E-2</v>
      </c>
      <c r="L307" s="140">
        <f t="shared" ref="L307" si="130">L306/$O306</f>
        <v>7.6753699621991522E-2</v>
      </c>
      <c r="M307" s="140">
        <f t="shared" ref="M307" si="131">M306/$O306</f>
        <v>7.1441308061739164E-2</v>
      </c>
      <c r="N307" s="140">
        <f t="shared" ref="N307" si="132">N306/$O306</f>
        <v>8.2242924271784326E-2</v>
      </c>
    </row>
    <row r="310" spans="1:19" ht="15" x14ac:dyDescent="0.25">
      <c r="A310" s="116" t="s">
        <v>109</v>
      </c>
    </row>
    <row r="311" spans="1:19" ht="12.75" thickBot="1" x14ac:dyDescent="0.25"/>
    <row r="312" spans="1:19" ht="12.75" thickBot="1" x14ac:dyDescent="0.25">
      <c r="A312" s="18" t="s">
        <v>81</v>
      </c>
      <c r="B312" s="85" t="s">
        <v>110</v>
      </c>
      <c r="C312" s="122" t="s">
        <v>47</v>
      </c>
      <c r="D312" s="122" t="s">
        <v>1</v>
      </c>
      <c r="E312" s="122" t="s">
        <v>48</v>
      </c>
      <c r="F312" s="122" t="s">
        <v>49</v>
      </c>
      <c r="G312" s="122" t="s">
        <v>2</v>
      </c>
      <c r="H312" s="122" t="s">
        <v>111</v>
      </c>
      <c r="I312" s="122" t="s">
        <v>3</v>
      </c>
      <c r="J312" s="122" t="s">
        <v>4</v>
      </c>
      <c r="K312" s="122" t="s">
        <v>5</v>
      </c>
      <c r="L312" s="122" t="s">
        <v>6</v>
      </c>
      <c r="M312" s="122" t="s">
        <v>7</v>
      </c>
      <c r="N312" s="122" t="s">
        <v>88</v>
      </c>
      <c r="O312" s="122" t="s">
        <v>8</v>
      </c>
    </row>
    <row r="313" spans="1:19" x14ac:dyDescent="0.2">
      <c r="A313" s="14" t="s">
        <v>50</v>
      </c>
      <c r="B313" s="123" t="s">
        <v>34</v>
      </c>
      <c r="C313" s="129">
        <v>5928</v>
      </c>
      <c r="D313" s="129">
        <v>5991</v>
      </c>
      <c r="E313" s="129">
        <v>5728</v>
      </c>
      <c r="F313" s="129">
        <v>5489</v>
      </c>
      <c r="G313" s="129">
        <v>6107</v>
      </c>
      <c r="H313" s="129">
        <v>5221</v>
      </c>
      <c r="I313" s="129">
        <v>5433</v>
      </c>
      <c r="J313" s="129">
        <v>5371</v>
      </c>
      <c r="K313" s="129">
        <v>5402</v>
      </c>
      <c r="L313" s="129">
        <v>4905</v>
      </c>
      <c r="M313" s="129">
        <v>4636</v>
      </c>
      <c r="N313" s="129">
        <v>5312</v>
      </c>
      <c r="O313" s="129">
        <v>65523</v>
      </c>
      <c r="P313" s="130"/>
      <c r="Q313" s="130"/>
      <c r="R313" s="130"/>
      <c r="S313" s="130"/>
    </row>
    <row r="314" spans="1:19" x14ac:dyDescent="0.2">
      <c r="A314" s="15" t="s">
        <v>51</v>
      </c>
      <c r="B314" s="123" t="s">
        <v>44</v>
      </c>
      <c r="C314" s="129">
        <v>3166</v>
      </c>
      <c r="D314" s="129">
        <v>3103</v>
      </c>
      <c r="E314" s="129">
        <v>3490</v>
      </c>
      <c r="F314" s="129">
        <v>2863</v>
      </c>
      <c r="G314" s="129">
        <v>3259</v>
      </c>
      <c r="H314" s="129">
        <v>2960</v>
      </c>
      <c r="I314" s="129">
        <v>3404</v>
      </c>
      <c r="J314" s="129">
        <v>3074</v>
      </c>
      <c r="K314" s="129">
        <v>2782</v>
      </c>
      <c r="L314" s="129">
        <v>2771</v>
      </c>
      <c r="M314" s="129">
        <v>2744</v>
      </c>
      <c r="N314" s="129">
        <v>2860</v>
      </c>
      <c r="O314" s="129">
        <v>36476</v>
      </c>
      <c r="P314" s="130"/>
      <c r="Q314" s="130"/>
      <c r="R314" s="130"/>
      <c r="S314" s="130"/>
    </row>
    <row r="315" spans="1:19" x14ac:dyDescent="0.2">
      <c r="A315" s="15" t="s">
        <v>52</v>
      </c>
      <c r="B315" s="123" t="s">
        <v>9</v>
      </c>
      <c r="C315" s="129">
        <v>1343</v>
      </c>
      <c r="D315" s="129">
        <v>1266</v>
      </c>
      <c r="E315" s="129">
        <v>1330</v>
      </c>
      <c r="F315" s="129">
        <v>964</v>
      </c>
      <c r="G315" s="129">
        <v>1024</v>
      </c>
      <c r="H315" s="129">
        <v>1435</v>
      </c>
      <c r="I315" s="129">
        <v>1302</v>
      </c>
      <c r="J315" s="129">
        <v>1053</v>
      </c>
      <c r="K315" s="129">
        <v>1019</v>
      </c>
      <c r="L315" s="129">
        <v>919</v>
      </c>
      <c r="M315" s="129">
        <v>1179</v>
      </c>
      <c r="N315" s="129">
        <v>1109</v>
      </c>
      <c r="O315" s="129">
        <v>13943</v>
      </c>
      <c r="P315" s="130"/>
      <c r="Q315" s="130"/>
      <c r="R315" s="130"/>
      <c r="S315" s="130"/>
    </row>
    <row r="316" spans="1:19" x14ac:dyDescent="0.2">
      <c r="A316" s="15" t="s">
        <v>53</v>
      </c>
      <c r="B316" s="123" t="s">
        <v>10</v>
      </c>
      <c r="C316" s="129">
        <v>4017</v>
      </c>
      <c r="D316" s="129">
        <v>4260</v>
      </c>
      <c r="E316" s="129">
        <v>4762</v>
      </c>
      <c r="F316" s="129">
        <v>3514</v>
      </c>
      <c r="G316" s="129">
        <v>4017</v>
      </c>
      <c r="H316" s="129">
        <v>4352</v>
      </c>
      <c r="I316" s="129">
        <v>4890</v>
      </c>
      <c r="J316" s="129">
        <v>4348</v>
      </c>
      <c r="K316" s="129">
        <v>3922</v>
      </c>
      <c r="L316" s="129">
        <v>4025</v>
      </c>
      <c r="M316" s="129">
        <v>4184</v>
      </c>
      <c r="N316" s="129">
        <v>4023</v>
      </c>
      <c r="O316" s="129">
        <v>50314</v>
      </c>
      <c r="P316" s="130"/>
      <c r="Q316" s="130"/>
      <c r="R316" s="130"/>
      <c r="S316" s="130"/>
    </row>
    <row r="317" spans="1:19" x14ac:dyDescent="0.2">
      <c r="A317" s="15" t="s">
        <v>54</v>
      </c>
      <c r="B317" s="123" t="s">
        <v>11</v>
      </c>
      <c r="C317" s="129">
        <v>1392</v>
      </c>
      <c r="D317" s="129">
        <v>1620</v>
      </c>
      <c r="E317" s="129">
        <v>1625</v>
      </c>
      <c r="F317" s="129">
        <v>1335</v>
      </c>
      <c r="G317" s="129">
        <v>1503</v>
      </c>
      <c r="H317" s="129">
        <v>1629</v>
      </c>
      <c r="I317" s="129">
        <v>1691</v>
      </c>
      <c r="J317" s="129">
        <v>1665</v>
      </c>
      <c r="K317" s="129">
        <v>1569</v>
      </c>
      <c r="L317" s="129">
        <v>1407</v>
      </c>
      <c r="M317" s="129">
        <v>1470</v>
      </c>
      <c r="N317" s="129">
        <v>1578</v>
      </c>
      <c r="O317" s="129">
        <v>18484</v>
      </c>
      <c r="P317" s="130"/>
      <c r="Q317" s="130"/>
      <c r="R317" s="130"/>
      <c r="S317" s="130"/>
    </row>
    <row r="318" spans="1:19" x14ac:dyDescent="0.2">
      <c r="A318" s="15" t="s">
        <v>55</v>
      </c>
      <c r="B318" s="123" t="s">
        <v>12</v>
      </c>
      <c r="C318" s="129">
        <v>5044</v>
      </c>
      <c r="D318" s="129">
        <v>5302</v>
      </c>
      <c r="E318" s="129">
        <v>5182</v>
      </c>
      <c r="F318" s="129">
        <v>4663</v>
      </c>
      <c r="G318" s="129">
        <v>4693</v>
      </c>
      <c r="H318" s="129">
        <v>4820</v>
      </c>
      <c r="I318" s="129">
        <v>5035</v>
      </c>
      <c r="J318" s="129">
        <v>4550</v>
      </c>
      <c r="K318" s="129">
        <v>4233</v>
      </c>
      <c r="L318" s="129">
        <v>4090</v>
      </c>
      <c r="M318" s="129">
        <v>4135</v>
      </c>
      <c r="N318" s="129">
        <v>4674</v>
      </c>
      <c r="O318" s="129">
        <v>56421</v>
      </c>
      <c r="P318" s="130"/>
      <c r="Q318" s="130"/>
      <c r="R318" s="130"/>
      <c r="S318" s="130"/>
    </row>
    <row r="319" spans="1:19" x14ac:dyDescent="0.2">
      <c r="A319" s="15" t="s">
        <v>56</v>
      </c>
      <c r="B319" s="123" t="s">
        <v>13</v>
      </c>
      <c r="C319" s="129">
        <v>123</v>
      </c>
      <c r="D319" s="129">
        <v>144</v>
      </c>
      <c r="E319" s="129">
        <v>96</v>
      </c>
      <c r="F319" s="129">
        <v>103</v>
      </c>
      <c r="G319" s="129">
        <v>123</v>
      </c>
      <c r="H319" s="129">
        <v>126</v>
      </c>
      <c r="I319" s="129">
        <v>128</v>
      </c>
      <c r="J319" s="129">
        <v>127</v>
      </c>
      <c r="K319" s="129">
        <v>129</v>
      </c>
      <c r="L319" s="129">
        <v>103</v>
      </c>
      <c r="M319" s="129">
        <v>112</v>
      </c>
      <c r="N319" s="129">
        <v>154</v>
      </c>
      <c r="O319" s="129">
        <v>1468</v>
      </c>
      <c r="P319" s="130"/>
      <c r="Q319" s="130"/>
      <c r="R319" s="130"/>
      <c r="S319" s="130"/>
    </row>
    <row r="320" spans="1:19" x14ac:dyDescent="0.2">
      <c r="A320" s="15" t="s">
        <v>57</v>
      </c>
      <c r="B320" s="123" t="s">
        <v>107</v>
      </c>
      <c r="C320" s="129">
        <v>4228</v>
      </c>
      <c r="D320" s="129">
        <v>4696</v>
      </c>
      <c r="E320" s="129">
        <v>4168</v>
      </c>
      <c r="F320" s="129">
        <v>4192</v>
      </c>
      <c r="G320" s="129">
        <v>4291</v>
      </c>
      <c r="H320" s="129">
        <v>3768</v>
      </c>
      <c r="I320" s="129">
        <v>3930</v>
      </c>
      <c r="J320" s="129">
        <v>3731</v>
      </c>
      <c r="K320" s="129">
        <v>3657</v>
      </c>
      <c r="L320" s="129">
        <v>3221</v>
      </c>
      <c r="M320" s="129">
        <v>3342</v>
      </c>
      <c r="N320" s="129">
        <v>3848</v>
      </c>
      <c r="O320" s="129">
        <v>47072</v>
      </c>
      <c r="P320" s="130"/>
      <c r="Q320" s="130"/>
      <c r="R320" s="130"/>
      <c r="S320" s="130"/>
    </row>
    <row r="321" spans="1:19" x14ac:dyDescent="0.2">
      <c r="A321" s="15" t="s">
        <v>58</v>
      </c>
      <c r="B321" s="123" t="s">
        <v>15</v>
      </c>
      <c r="C321" s="129">
        <v>5026</v>
      </c>
      <c r="D321" s="129">
        <v>5225</v>
      </c>
      <c r="E321" s="129">
        <v>5061</v>
      </c>
      <c r="F321" s="129">
        <v>3931</v>
      </c>
      <c r="G321" s="129">
        <v>4119</v>
      </c>
      <c r="H321" s="129">
        <v>4546</v>
      </c>
      <c r="I321" s="129">
        <v>4514</v>
      </c>
      <c r="J321" s="129">
        <v>3811</v>
      </c>
      <c r="K321" s="129">
        <v>3511</v>
      </c>
      <c r="L321" s="129">
        <v>3330</v>
      </c>
      <c r="M321" s="129">
        <v>3190</v>
      </c>
      <c r="N321" s="129">
        <v>3547</v>
      </c>
      <c r="O321" s="129">
        <v>49811</v>
      </c>
      <c r="P321" s="130"/>
      <c r="Q321" s="130"/>
      <c r="R321" s="130"/>
      <c r="S321" s="130"/>
    </row>
    <row r="322" spans="1:19" x14ac:dyDescent="0.2">
      <c r="A322" s="15" t="s">
        <v>59</v>
      </c>
      <c r="B322" s="123" t="s">
        <v>16</v>
      </c>
      <c r="C322" s="129">
        <v>705</v>
      </c>
      <c r="D322" s="129">
        <v>825</v>
      </c>
      <c r="E322" s="129">
        <v>885</v>
      </c>
      <c r="F322" s="129">
        <v>797</v>
      </c>
      <c r="G322" s="129">
        <v>729</v>
      </c>
      <c r="H322" s="129">
        <v>730</v>
      </c>
      <c r="I322" s="129">
        <v>821</v>
      </c>
      <c r="J322" s="129">
        <v>815</v>
      </c>
      <c r="K322" s="129">
        <v>695</v>
      </c>
      <c r="L322" s="129">
        <v>633</v>
      </c>
      <c r="M322" s="129">
        <v>595</v>
      </c>
      <c r="N322" s="129">
        <v>738</v>
      </c>
      <c r="O322" s="129">
        <v>8968</v>
      </c>
      <c r="P322" s="130"/>
      <c r="Q322" s="130"/>
      <c r="R322" s="130"/>
      <c r="S322" s="130"/>
    </row>
    <row r="323" spans="1:19" x14ac:dyDescent="0.2">
      <c r="A323" s="15" t="s">
        <v>60</v>
      </c>
      <c r="B323" s="123" t="s">
        <v>43</v>
      </c>
      <c r="C323" s="129">
        <v>4628</v>
      </c>
      <c r="D323" s="129">
        <v>4871</v>
      </c>
      <c r="E323" s="129">
        <v>4522</v>
      </c>
      <c r="F323" s="129">
        <v>4041</v>
      </c>
      <c r="G323" s="129">
        <v>4411</v>
      </c>
      <c r="H323" s="129">
        <v>4701</v>
      </c>
      <c r="I323" s="129">
        <v>4917</v>
      </c>
      <c r="J323" s="129">
        <v>4406</v>
      </c>
      <c r="K323" s="129">
        <v>4167</v>
      </c>
      <c r="L323" s="129">
        <v>3825</v>
      </c>
      <c r="M323" s="129">
        <v>3996</v>
      </c>
      <c r="N323" s="129">
        <v>4536</v>
      </c>
      <c r="O323" s="129">
        <v>53021</v>
      </c>
      <c r="P323" s="130"/>
      <c r="Q323" s="130"/>
      <c r="R323" s="130"/>
      <c r="S323" s="130"/>
    </row>
    <row r="324" spans="1:19" x14ac:dyDescent="0.2">
      <c r="A324" s="15" t="s">
        <v>61</v>
      </c>
      <c r="B324" s="123" t="s">
        <v>17</v>
      </c>
      <c r="C324" s="129">
        <v>4744</v>
      </c>
      <c r="D324" s="129">
        <v>5492</v>
      </c>
      <c r="E324" s="129">
        <v>5108</v>
      </c>
      <c r="F324" s="129">
        <v>4483</v>
      </c>
      <c r="G324" s="129">
        <v>4571</v>
      </c>
      <c r="H324" s="129">
        <v>4443</v>
      </c>
      <c r="I324" s="129">
        <v>4826</v>
      </c>
      <c r="J324" s="129">
        <v>4441</v>
      </c>
      <c r="K324" s="129">
        <v>4132</v>
      </c>
      <c r="L324" s="129">
        <v>4198</v>
      </c>
      <c r="M324" s="129">
        <v>4100</v>
      </c>
      <c r="N324" s="129">
        <v>4430</v>
      </c>
      <c r="O324" s="129">
        <v>54968</v>
      </c>
      <c r="P324" s="130"/>
      <c r="Q324" s="130"/>
      <c r="R324" s="130"/>
      <c r="S324" s="130"/>
    </row>
    <row r="325" spans="1:19" x14ac:dyDescent="0.2">
      <c r="A325" s="15" t="s">
        <v>62</v>
      </c>
      <c r="B325" s="123" t="s">
        <v>36</v>
      </c>
      <c r="C325" s="129">
        <v>4701</v>
      </c>
      <c r="D325" s="129">
        <v>4817</v>
      </c>
      <c r="E325" s="129">
        <v>4762</v>
      </c>
      <c r="F325" s="129">
        <v>4094</v>
      </c>
      <c r="G325" s="129">
        <v>4437</v>
      </c>
      <c r="H325" s="129">
        <v>4501</v>
      </c>
      <c r="I325" s="129">
        <v>4375</v>
      </c>
      <c r="J325" s="129">
        <v>3982</v>
      </c>
      <c r="K325" s="129">
        <v>3917</v>
      </c>
      <c r="L325" s="129">
        <v>3521</v>
      </c>
      <c r="M325" s="129">
        <v>3418</v>
      </c>
      <c r="N325" s="129">
        <v>3673</v>
      </c>
      <c r="O325" s="129">
        <v>50198</v>
      </c>
      <c r="P325" s="130"/>
      <c r="Q325" s="130"/>
      <c r="R325" s="130"/>
      <c r="S325" s="130"/>
    </row>
    <row r="326" spans="1:19" x14ac:dyDescent="0.2">
      <c r="A326" s="15" t="s">
        <v>63</v>
      </c>
      <c r="B326" s="123" t="s">
        <v>18</v>
      </c>
      <c r="C326" s="129">
        <v>3567</v>
      </c>
      <c r="D326" s="129">
        <v>3580</v>
      </c>
      <c r="E326" s="129">
        <v>4299</v>
      </c>
      <c r="F326" s="129">
        <v>3303</v>
      </c>
      <c r="G326" s="129">
        <v>3591</v>
      </c>
      <c r="H326" s="129">
        <v>3785</v>
      </c>
      <c r="I326" s="129">
        <v>3870</v>
      </c>
      <c r="J326" s="129">
        <v>3655</v>
      </c>
      <c r="K326" s="129">
        <v>3214</v>
      </c>
      <c r="L326" s="129">
        <v>3185</v>
      </c>
      <c r="M326" s="129">
        <v>3207</v>
      </c>
      <c r="N326" s="129">
        <v>3248</v>
      </c>
      <c r="O326" s="129">
        <v>42504</v>
      </c>
      <c r="P326" s="130"/>
      <c r="Q326" s="130"/>
      <c r="R326" s="130"/>
      <c r="S326" s="130"/>
    </row>
    <row r="327" spans="1:19" x14ac:dyDescent="0.2">
      <c r="A327" s="15" t="s">
        <v>64</v>
      </c>
      <c r="B327" s="123" t="s">
        <v>19</v>
      </c>
      <c r="C327" s="129">
        <v>4706</v>
      </c>
      <c r="D327" s="129">
        <v>5063</v>
      </c>
      <c r="E327" s="129">
        <v>4544</v>
      </c>
      <c r="F327" s="129">
        <v>4370</v>
      </c>
      <c r="G327" s="129">
        <v>4951</v>
      </c>
      <c r="H327" s="129">
        <v>4099</v>
      </c>
      <c r="I327" s="129">
        <v>4466</v>
      </c>
      <c r="J327" s="129">
        <v>4312</v>
      </c>
      <c r="K327" s="129">
        <v>3617</v>
      </c>
      <c r="L327" s="129">
        <v>3712</v>
      </c>
      <c r="M327" s="129">
        <v>3860</v>
      </c>
      <c r="N327" s="129">
        <v>4139</v>
      </c>
      <c r="O327" s="129">
        <v>51839</v>
      </c>
      <c r="P327" s="130"/>
      <c r="Q327" s="130"/>
      <c r="R327" s="130"/>
      <c r="S327" s="130"/>
    </row>
    <row r="328" spans="1:19" x14ac:dyDescent="0.2">
      <c r="A328" s="15" t="s">
        <v>65</v>
      </c>
      <c r="B328" s="123" t="s">
        <v>20</v>
      </c>
      <c r="C328" s="129">
        <v>5284</v>
      </c>
      <c r="D328" s="129">
        <v>5772</v>
      </c>
      <c r="E328" s="129">
        <v>5293</v>
      </c>
      <c r="F328" s="129">
        <v>5134</v>
      </c>
      <c r="G328" s="129">
        <v>5621</v>
      </c>
      <c r="H328" s="129">
        <v>4928</v>
      </c>
      <c r="I328" s="129">
        <v>5397</v>
      </c>
      <c r="J328" s="129">
        <v>4878</v>
      </c>
      <c r="K328" s="129">
        <v>4876</v>
      </c>
      <c r="L328" s="129">
        <v>4384</v>
      </c>
      <c r="M328" s="129">
        <v>4506</v>
      </c>
      <c r="N328" s="129">
        <v>5605</v>
      </c>
      <c r="O328" s="129">
        <v>61678</v>
      </c>
      <c r="P328" s="130"/>
      <c r="Q328" s="130"/>
      <c r="R328" s="130"/>
      <c r="S328" s="130"/>
    </row>
    <row r="329" spans="1:19" x14ac:dyDescent="0.2">
      <c r="A329" s="15" t="s">
        <v>66</v>
      </c>
      <c r="B329" s="123" t="s">
        <v>21</v>
      </c>
      <c r="C329" s="129">
        <v>696</v>
      </c>
      <c r="D329" s="129">
        <v>736</v>
      </c>
      <c r="E329" s="129">
        <v>746</v>
      </c>
      <c r="F329" s="129">
        <v>616</v>
      </c>
      <c r="G329" s="129">
        <v>627</v>
      </c>
      <c r="H329" s="129">
        <v>577</v>
      </c>
      <c r="I329" s="129">
        <v>702</v>
      </c>
      <c r="J329" s="129">
        <v>590</v>
      </c>
      <c r="K329" s="129">
        <v>507</v>
      </c>
      <c r="L329" s="129">
        <v>538</v>
      </c>
      <c r="M329" s="129">
        <v>555</v>
      </c>
      <c r="N329" s="129">
        <v>674</v>
      </c>
      <c r="O329" s="129">
        <v>7564</v>
      </c>
      <c r="P329" s="130"/>
      <c r="Q329" s="130"/>
      <c r="R329" s="130"/>
      <c r="S329" s="130"/>
    </row>
    <row r="330" spans="1:19" x14ac:dyDescent="0.2">
      <c r="A330" s="15" t="s">
        <v>67</v>
      </c>
      <c r="B330" s="123" t="s">
        <v>22</v>
      </c>
      <c r="C330" s="129">
        <v>2925</v>
      </c>
      <c r="D330" s="129">
        <v>3371</v>
      </c>
      <c r="E330" s="129">
        <v>3462</v>
      </c>
      <c r="F330" s="129">
        <v>2426</v>
      </c>
      <c r="G330" s="129">
        <v>2958</v>
      </c>
      <c r="H330" s="129">
        <v>3175</v>
      </c>
      <c r="I330" s="129">
        <v>3586</v>
      </c>
      <c r="J330" s="129">
        <v>3138</v>
      </c>
      <c r="K330" s="129">
        <v>2565</v>
      </c>
      <c r="L330" s="129">
        <v>2697</v>
      </c>
      <c r="M330" s="129">
        <v>2856</v>
      </c>
      <c r="N330" s="129">
        <v>2865</v>
      </c>
      <c r="O330" s="129">
        <v>36024</v>
      </c>
      <c r="P330" s="130"/>
      <c r="Q330" s="130"/>
      <c r="R330" s="130"/>
      <c r="S330" s="130"/>
    </row>
    <row r="331" spans="1:19" x14ac:dyDescent="0.2">
      <c r="A331" s="15" t="s">
        <v>68</v>
      </c>
      <c r="B331" s="123" t="s">
        <v>23</v>
      </c>
      <c r="C331" s="129">
        <v>4330</v>
      </c>
      <c r="D331" s="129">
        <v>4452</v>
      </c>
      <c r="E331" s="129">
        <v>4421</v>
      </c>
      <c r="F331" s="129">
        <v>3747</v>
      </c>
      <c r="G331" s="129">
        <v>4004</v>
      </c>
      <c r="H331" s="129">
        <v>3861</v>
      </c>
      <c r="I331" s="129">
        <v>4269</v>
      </c>
      <c r="J331" s="129">
        <v>3958</v>
      </c>
      <c r="K331" s="129">
        <v>3560</v>
      </c>
      <c r="L331" s="129">
        <v>3428</v>
      </c>
      <c r="M331" s="129">
        <v>3571</v>
      </c>
      <c r="N331" s="129">
        <v>3809</v>
      </c>
      <c r="O331" s="129">
        <v>47410</v>
      </c>
      <c r="P331" s="130"/>
      <c r="Q331" s="130"/>
      <c r="R331" s="130"/>
      <c r="S331" s="130"/>
    </row>
    <row r="332" spans="1:19" x14ac:dyDescent="0.2">
      <c r="A332" s="15" t="s">
        <v>69</v>
      </c>
      <c r="B332" s="123" t="s">
        <v>37</v>
      </c>
      <c r="C332" s="129">
        <v>5110</v>
      </c>
      <c r="D332" s="129">
        <v>5180</v>
      </c>
      <c r="E332" s="129">
        <v>4780</v>
      </c>
      <c r="F332" s="129">
        <v>4674</v>
      </c>
      <c r="G332" s="129">
        <v>4833</v>
      </c>
      <c r="H332" s="129">
        <v>4948</v>
      </c>
      <c r="I332" s="129">
        <v>5217</v>
      </c>
      <c r="J332" s="129">
        <v>4988</v>
      </c>
      <c r="K332" s="129">
        <v>4805</v>
      </c>
      <c r="L332" s="129">
        <v>4376</v>
      </c>
      <c r="M332" s="129">
        <v>4329</v>
      </c>
      <c r="N332" s="129">
        <v>4775</v>
      </c>
      <c r="O332" s="129">
        <v>58015</v>
      </c>
      <c r="P332" s="130"/>
      <c r="Q332" s="130"/>
      <c r="R332" s="130"/>
      <c r="S332" s="130"/>
    </row>
    <row r="333" spans="1:19" x14ac:dyDescent="0.2">
      <c r="A333" s="15" t="s">
        <v>70</v>
      </c>
      <c r="B333" s="123" t="s">
        <v>38</v>
      </c>
      <c r="C333" s="129">
        <v>4445</v>
      </c>
      <c r="D333" s="129">
        <v>4679</v>
      </c>
      <c r="E333" s="129">
        <v>4130</v>
      </c>
      <c r="F333" s="129">
        <v>3960</v>
      </c>
      <c r="G333" s="129">
        <v>4320</v>
      </c>
      <c r="H333" s="129">
        <v>3888</v>
      </c>
      <c r="I333" s="129">
        <v>4186</v>
      </c>
      <c r="J333" s="129">
        <v>4055</v>
      </c>
      <c r="K333" s="129">
        <v>4083</v>
      </c>
      <c r="L333" s="129">
        <v>3558</v>
      </c>
      <c r="M333" s="129">
        <v>3762</v>
      </c>
      <c r="N333" s="129">
        <v>4346</v>
      </c>
      <c r="O333" s="129">
        <v>49412</v>
      </c>
      <c r="P333" s="130"/>
      <c r="Q333" s="130"/>
      <c r="R333" s="130"/>
      <c r="S333" s="130"/>
    </row>
    <row r="334" spans="1:19" x14ac:dyDescent="0.2">
      <c r="A334" s="15" t="s">
        <v>71</v>
      </c>
      <c r="B334" s="123" t="s">
        <v>24</v>
      </c>
      <c r="C334" s="129">
        <v>4072</v>
      </c>
      <c r="D334" s="129">
        <v>4356</v>
      </c>
      <c r="E334" s="129">
        <v>4415</v>
      </c>
      <c r="F334" s="129">
        <v>4078</v>
      </c>
      <c r="G334" s="129">
        <v>4291</v>
      </c>
      <c r="H334" s="129">
        <v>4478</v>
      </c>
      <c r="I334" s="129">
        <v>4499</v>
      </c>
      <c r="J334" s="129">
        <v>4384</v>
      </c>
      <c r="K334" s="129">
        <v>4268</v>
      </c>
      <c r="L334" s="129">
        <v>3974</v>
      </c>
      <c r="M334" s="129">
        <v>4002</v>
      </c>
      <c r="N334" s="129">
        <v>4410</v>
      </c>
      <c r="O334" s="129">
        <v>51227</v>
      </c>
      <c r="P334" s="130"/>
      <c r="Q334" s="130"/>
      <c r="R334" s="130"/>
      <c r="S334" s="130"/>
    </row>
    <row r="335" spans="1:19" x14ac:dyDescent="0.2">
      <c r="A335" s="15" t="s">
        <v>72</v>
      </c>
      <c r="B335" s="123" t="s">
        <v>35</v>
      </c>
      <c r="C335" s="129">
        <v>4356</v>
      </c>
      <c r="D335" s="129">
        <v>4795</v>
      </c>
      <c r="E335" s="129">
        <v>4678</v>
      </c>
      <c r="F335" s="129">
        <v>4007</v>
      </c>
      <c r="G335" s="129">
        <v>4579</v>
      </c>
      <c r="H335" s="129">
        <v>4305</v>
      </c>
      <c r="I335" s="129">
        <v>4486</v>
      </c>
      <c r="J335" s="129">
        <v>4466</v>
      </c>
      <c r="K335" s="129">
        <v>4395</v>
      </c>
      <c r="L335" s="129">
        <v>3894</v>
      </c>
      <c r="M335" s="129">
        <v>3758</v>
      </c>
      <c r="N335" s="129">
        <v>4060</v>
      </c>
      <c r="O335" s="129">
        <v>51779</v>
      </c>
      <c r="P335" s="130"/>
      <c r="Q335" s="130"/>
      <c r="R335" s="130"/>
      <c r="S335" s="130"/>
    </row>
    <row r="336" spans="1:19" x14ac:dyDescent="0.2">
      <c r="A336" s="15" t="s">
        <v>73</v>
      </c>
      <c r="B336" s="123" t="s">
        <v>25</v>
      </c>
      <c r="C336" s="129">
        <v>4011</v>
      </c>
      <c r="D336" s="129">
        <v>4239</v>
      </c>
      <c r="E336" s="129">
        <v>3969</v>
      </c>
      <c r="F336" s="129">
        <v>3954</v>
      </c>
      <c r="G336" s="129">
        <v>4185</v>
      </c>
      <c r="H336" s="129">
        <v>3735</v>
      </c>
      <c r="I336" s="129">
        <v>3980</v>
      </c>
      <c r="J336" s="129">
        <v>3664</v>
      </c>
      <c r="K336" s="129">
        <v>3594</v>
      </c>
      <c r="L336" s="129">
        <v>3317</v>
      </c>
      <c r="M336" s="129">
        <v>3434</v>
      </c>
      <c r="N336" s="129">
        <v>4193</v>
      </c>
      <c r="O336" s="129">
        <v>46275</v>
      </c>
      <c r="P336" s="130"/>
      <c r="Q336" s="130"/>
      <c r="R336" s="130"/>
      <c r="S336" s="130"/>
    </row>
    <row r="337" spans="1:19" x14ac:dyDescent="0.2">
      <c r="A337" s="15" t="s">
        <v>82</v>
      </c>
      <c r="B337" s="123" t="s">
        <v>26</v>
      </c>
      <c r="C337" s="129">
        <v>8437</v>
      </c>
      <c r="D337" s="129">
        <v>9235</v>
      </c>
      <c r="E337" s="129">
        <v>8471</v>
      </c>
      <c r="F337" s="129">
        <v>8045</v>
      </c>
      <c r="G337" s="129">
        <v>7182</v>
      </c>
      <c r="H337" s="129">
        <v>8238</v>
      </c>
      <c r="I337" s="129">
        <v>9397</v>
      </c>
      <c r="J337" s="129">
        <v>9111</v>
      </c>
      <c r="K337" s="129">
        <v>7729</v>
      </c>
      <c r="L337" s="129">
        <v>7768</v>
      </c>
      <c r="M337" s="129">
        <v>7866</v>
      </c>
      <c r="N337" s="129">
        <v>8820</v>
      </c>
      <c r="O337" s="129">
        <v>100299</v>
      </c>
      <c r="P337" s="130"/>
      <c r="Q337" s="130"/>
      <c r="R337" s="130"/>
      <c r="S337" s="130"/>
    </row>
    <row r="338" spans="1:19" x14ac:dyDescent="0.2">
      <c r="A338" s="15" t="s">
        <v>74</v>
      </c>
      <c r="B338" s="123" t="s">
        <v>42</v>
      </c>
      <c r="C338" s="129">
        <v>6009</v>
      </c>
      <c r="D338" s="129">
        <v>6279</v>
      </c>
      <c r="E338" s="129">
        <v>5692</v>
      </c>
      <c r="F338" s="129">
        <v>5414</v>
      </c>
      <c r="G338" s="129">
        <v>6238</v>
      </c>
      <c r="H338" s="129">
        <v>5798</v>
      </c>
      <c r="I338" s="129">
        <v>6078</v>
      </c>
      <c r="J338" s="129">
        <v>5801</v>
      </c>
      <c r="K338" s="129">
        <v>5308</v>
      </c>
      <c r="L338" s="129">
        <v>5274</v>
      </c>
      <c r="M338" s="129">
        <v>5152</v>
      </c>
      <c r="N338" s="129">
        <v>5455</v>
      </c>
      <c r="O338" s="129">
        <v>68498</v>
      </c>
      <c r="P338" s="130"/>
      <c r="Q338" s="130"/>
      <c r="R338" s="130"/>
      <c r="S338" s="130"/>
    </row>
    <row r="339" spans="1:19" x14ac:dyDescent="0.2">
      <c r="A339" s="15" t="s">
        <v>75</v>
      </c>
      <c r="B339" s="123" t="s">
        <v>27</v>
      </c>
      <c r="C339" s="129">
        <v>2833</v>
      </c>
      <c r="D339" s="129">
        <v>3296</v>
      </c>
      <c r="E339" s="129">
        <v>3083</v>
      </c>
      <c r="F339" s="129">
        <v>2614</v>
      </c>
      <c r="G339" s="129">
        <v>2888</v>
      </c>
      <c r="H339" s="129">
        <v>3074</v>
      </c>
      <c r="I339" s="129">
        <v>3081</v>
      </c>
      <c r="J339" s="129">
        <v>2882</v>
      </c>
      <c r="K339" s="129">
        <v>2939</v>
      </c>
      <c r="L339" s="129">
        <v>2879</v>
      </c>
      <c r="M339" s="129">
        <v>2833</v>
      </c>
      <c r="N339" s="129">
        <v>3347</v>
      </c>
      <c r="O339" s="129">
        <v>35749</v>
      </c>
      <c r="P339" s="130"/>
      <c r="Q339" s="130"/>
      <c r="R339" s="130"/>
      <c r="S339" s="130"/>
    </row>
    <row r="340" spans="1:19" x14ac:dyDescent="0.2">
      <c r="A340" s="15" t="s">
        <v>76</v>
      </c>
      <c r="B340" s="123" t="s">
        <v>28</v>
      </c>
      <c r="C340" s="129">
        <v>5731</v>
      </c>
      <c r="D340" s="129">
        <v>5735</v>
      </c>
      <c r="E340" s="129">
        <v>5478</v>
      </c>
      <c r="F340" s="129">
        <v>5207</v>
      </c>
      <c r="G340" s="129">
        <v>5614</v>
      </c>
      <c r="H340" s="129">
        <v>5088</v>
      </c>
      <c r="I340" s="129">
        <v>5586</v>
      </c>
      <c r="J340" s="129">
        <v>5435</v>
      </c>
      <c r="K340" s="129">
        <v>5121</v>
      </c>
      <c r="L340" s="129">
        <v>4613</v>
      </c>
      <c r="M340" s="129">
        <v>4858</v>
      </c>
      <c r="N340" s="129">
        <v>5288</v>
      </c>
      <c r="O340" s="129">
        <v>63754</v>
      </c>
      <c r="P340" s="130"/>
      <c r="Q340" s="130"/>
      <c r="R340" s="130"/>
      <c r="S340" s="130"/>
    </row>
    <row r="341" spans="1:19" x14ac:dyDescent="0.2">
      <c r="A341" s="15" t="s">
        <v>77</v>
      </c>
      <c r="B341" s="123" t="s">
        <v>29</v>
      </c>
      <c r="C341" s="129">
        <v>3188</v>
      </c>
      <c r="D341" s="129">
        <v>3474</v>
      </c>
      <c r="E341" s="129">
        <v>3101</v>
      </c>
      <c r="F341" s="129">
        <v>2941</v>
      </c>
      <c r="G341" s="129">
        <v>3021</v>
      </c>
      <c r="H341" s="129">
        <v>2985</v>
      </c>
      <c r="I341" s="129">
        <v>3235</v>
      </c>
      <c r="J341" s="129">
        <v>3164</v>
      </c>
      <c r="K341" s="129">
        <v>2740</v>
      </c>
      <c r="L341" s="129">
        <v>2561</v>
      </c>
      <c r="M341" s="129">
        <v>2690</v>
      </c>
      <c r="N341" s="129">
        <v>3326</v>
      </c>
      <c r="O341" s="129">
        <v>36426</v>
      </c>
      <c r="P341" s="130"/>
      <c r="Q341" s="130"/>
      <c r="R341" s="130"/>
      <c r="S341" s="130"/>
    </row>
    <row r="342" spans="1:19" x14ac:dyDescent="0.2">
      <c r="A342" s="15" t="s">
        <v>78</v>
      </c>
      <c r="B342" s="123" t="s">
        <v>30</v>
      </c>
      <c r="C342" s="129">
        <v>3023</v>
      </c>
      <c r="D342" s="129">
        <v>3212</v>
      </c>
      <c r="E342" s="129">
        <v>3089</v>
      </c>
      <c r="F342" s="129">
        <v>3040</v>
      </c>
      <c r="G342" s="129">
        <v>3206</v>
      </c>
      <c r="H342" s="129">
        <v>3088</v>
      </c>
      <c r="I342" s="129">
        <v>3315</v>
      </c>
      <c r="J342" s="129">
        <v>3253</v>
      </c>
      <c r="K342" s="129">
        <v>3182</v>
      </c>
      <c r="L342" s="129">
        <v>3055</v>
      </c>
      <c r="M342" s="129">
        <v>3211</v>
      </c>
      <c r="N342" s="129">
        <v>3351</v>
      </c>
      <c r="O342" s="129">
        <v>38025</v>
      </c>
      <c r="P342" s="130"/>
      <c r="Q342" s="130"/>
      <c r="R342" s="130"/>
      <c r="S342" s="130"/>
    </row>
    <row r="343" spans="1:19" x14ac:dyDescent="0.2">
      <c r="A343" s="15" t="s">
        <v>79</v>
      </c>
      <c r="B343" s="123" t="s">
        <v>31</v>
      </c>
      <c r="C343" s="129">
        <v>2682</v>
      </c>
      <c r="D343" s="129">
        <v>2805</v>
      </c>
      <c r="E343" s="129">
        <v>2900</v>
      </c>
      <c r="F343" s="129">
        <v>2532</v>
      </c>
      <c r="G343" s="129">
        <v>2760</v>
      </c>
      <c r="H343" s="129">
        <v>2586</v>
      </c>
      <c r="I343" s="129">
        <v>2713</v>
      </c>
      <c r="J343" s="129">
        <v>2457</v>
      </c>
      <c r="K343" s="129">
        <v>2353</v>
      </c>
      <c r="L343" s="129">
        <v>2277</v>
      </c>
      <c r="M343" s="129">
        <v>2312</v>
      </c>
      <c r="N343" s="129">
        <v>2436</v>
      </c>
      <c r="O343" s="129">
        <v>30813</v>
      </c>
      <c r="P343" s="130"/>
      <c r="Q343" s="130"/>
      <c r="R343" s="130"/>
      <c r="S343" s="130"/>
    </row>
    <row r="344" spans="1:19" x14ac:dyDescent="0.2">
      <c r="A344" s="16" t="s">
        <v>80</v>
      </c>
      <c r="B344" s="123" t="s">
        <v>32</v>
      </c>
      <c r="C344" s="129">
        <v>2792</v>
      </c>
      <c r="D344" s="129">
        <v>3042</v>
      </c>
      <c r="E344" s="129">
        <v>2972</v>
      </c>
      <c r="F344" s="129">
        <v>2524</v>
      </c>
      <c r="G344" s="129">
        <v>2789</v>
      </c>
      <c r="H344" s="129">
        <v>2446</v>
      </c>
      <c r="I344" s="129">
        <v>2881</v>
      </c>
      <c r="J344" s="129">
        <v>2578</v>
      </c>
      <c r="K344" s="129">
        <v>2510</v>
      </c>
      <c r="L344" s="129">
        <v>2363</v>
      </c>
      <c r="M344" s="129">
        <v>2387</v>
      </c>
      <c r="N344" s="129">
        <v>2476</v>
      </c>
      <c r="O344" s="129">
        <v>31760</v>
      </c>
      <c r="P344" s="130"/>
      <c r="Q344" s="130"/>
      <c r="R344" s="130"/>
      <c r="S344" s="130"/>
    </row>
    <row r="345" spans="1:19" ht="12.75" thickBot="1" x14ac:dyDescent="0.25">
      <c r="A345" s="108" t="s">
        <v>93</v>
      </c>
      <c r="B345" s="123" t="s">
        <v>92</v>
      </c>
      <c r="C345" s="129">
        <v>2927</v>
      </c>
      <c r="D345" s="129">
        <v>3232</v>
      </c>
      <c r="E345" s="129">
        <v>2933</v>
      </c>
      <c r="F345" s="129">
        <v>2824</v>
      </c>
      <c r="G345" s="129">
        <v>3204</v>
      </c>
      <c r="H345" s="129">
        <v>3058</v>
      </c>
      <c r="I345" s="129">
        <v>3393</v>
      </c>
      <c r="J345" s="129">
        <v>3033</v>
      </c>
      <c r="K345" s="129">
        <v>2705</v>
      </c>
      <c r="L345" s="129">
        <v>2921</v>
      </c>
      <c r="M345" s="129">
        <v>2811</v>
      </c>
      <c r="N345" s="129">
        <v>2914</v>
      </c>
      <c r="O345" s="129">
        <v>35955</v>
      </c>
      <c r="P345" s="130"/>
      <c r="Q345" s="130"/>
      <c r="R345" s="130"/>
      <c r="S345" s="130"/>
    </row>
    <row r="346" spans="1:19" ht="15.75" thickBot="1" x14ac:dyDescent="0.3">
      <c r="A346" s="17"/>
      <c r="B346" s="112" t="s">
        <v>116</v>
      </c>
      <c r="C346" s="114">
        <v>126169</v>
      </c>
      <c r="D346" s="114">
        <v>134145</v>
      </c>
      <c r="E346" s="114">
        <v>129175</v>
      </c>
      <c r="F346" s="114">
        <v>115879</v>
      </c>
      <c r="G346" s="114">
        <v>124146</v>
      </c>
      <c r="H346" s="114">
        <v>121372</v>
      </c>
      <c r="I346" s="114">
        <v>129603</v>
      </c>
      <c r="J346" s="114">
        <v>121176</v>
      </c>
      <c r="K346" s="114">
        <v>113206</v>
      </c>
      <c r="L346" s="114">
        <v>107722</v>
      </c>
      <c r="M346" s="114">
        <v>109061</v>
      </c>
      <c r="N346" s="114">
        <v>120019</v>
      </c>
      <c r="O346" s="114">
        <v>1451673</v>
      </c>
      <c r="P346" s="144">
        <f>SUM(C346:H346)</f>
        <v>750886</v>
      </c>
      <c r="Q346" s="144"/>
      <c r="R346" s="144"/>
      <c r="S346" s="144"/>
    </row>
    <row r="347" spans="1:19" x14ac:dyDescent="0.2">
      <c r="C347" s="140">
        <f>C346/$O346</f>
        <v>8.6912824031307331E-2</v>
      </c>
      <c r="D347" s="140">
        <f t="shared" ref="D347" si="133">D346/$O346</f>
        <v>9.2407174342982207E-2</v>
      </c>
      <c r="E347" s="140">
        <f t="shared" ref="E347" si="134">E346/$O346</f>
        <v>8.8983538303736454E-2</v>
      </c>
      <c r="F347" s="140">
        <f t="shared" ref="F347" si="135">F346/$O346</f>
        <v>7.9824450823291468E-2</v>
      </c>
      <c r="G347" s="140">
        <f t="shared" ref="G347" si="136">G346/$O346</f>
        <v>8.5519259502656583E-2</v>
      </c>
      <c r="H347" s="140">
        <f t="shared" ref="H347" si="137">H346/$O346</f>
        <v>8.3608360836083612E-2</v>
      </c>
      <c r="I347" s="140">
        <f t="shared" ref="I347" si="138">I346/$O346</f>
        <v>8.9278370542126229E-2</v>
      </c>
      <c r="J347" s="140">
        <f t="shared" ref="J347" si="139">J346/$O346</f>
        <v>8.3473344203549973E-2</v>
      </c>
      <c r="K347" s="140">
        <f t="shared" ref="K347" si="140">K346/$O346</f>
        <v>7.7983127054095519E-2</v>
      </c>
      <c r="L347" s="140">
        <f t="shared" ref="L347" si="141">L346/$O346</f>
        <v>7.4205416784634007E-2</v>
      </c>
      <c r="M347" s="140">
        <f t="shared" ref="M347" si="142">M346/$O346</f>
        <v>7.5127800820157159E-2</v>
      </c>
      <c r="N347" s="140">
        <f t="shared" ref="N347" si="143">N346/$O346</f>
        <v>8.2676332755379486E-2</v>
      </c>
    </row>
    <row r="355" spans="1:19" ht="15" x14ac:dyDescent="0.25">
      <c r="A355" s="116" t="s">
        <v>112</v>
      </c>
      <c r="B355" s="117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  <c r="O355" s="119"/>
    </row>
    <row r="356" spans="1:19" ht="12.75" thickBot="1" x14ac:dyDescent="0.25">
      <c r="A356" s="1">
        <v>1</v>
      </c>
      <c r="B356" s="120">
        <v>2</v>
      </c>
      <c r="C356" s="121">
        <v>3</v>
      </c>
      <c r="D356" s="121">
        <f t="shared" ref="D356:N356" si="144">1+C356</f>
        <v>4</v>
      </c>
      <c r="E356" s="121">
        <f t="shared" si="144"/>
        <v>5</v>
      </c>
      <c r="F356" s="121">
        <f t="shared" si="144"/>
        <v>6</v>
      </c>
      <c r="G356" s="121">
        <f t="shared" si="144"/>
        <v>7</v>
      </c>
      <c r="H356" s="121">
        <f t="shared" si="144"/>
        <v>8</v>
      </c>
      <c r="I356" s="121">
        <f t="shared" si="144"/>
        <v>9</v>
      </c>
      <c r="J356" s="121">
        <f t="shared" si="144"/>
        <v>10</v>
      </c>
      <c r="K356" s="121">
        <f t="shared" si="144"/>
        <v>11</v>
      </c>
      <c r="L356" s="121">
        <f t="shared" si="144"/>
        <v>12</v>
      </c>
      <c r="M356" s="121">
        <f t="shared" si="144"/>
        <v>13</v>
      </c>
      <c r="N356" s="121">
        <f t="shared" si="144"/>
        <v>14</v>
      </c>
    </row>
    <row r="357" spans="1:19" ht="12.75" thickBot="1" x14ac:dyDescent="0.25">
      <c r="A357" s="18" t="s">
        <v>81</v>
      </c>
      <c r="B357" s="85" t="s">
        <v>110</v>
      </c>
      <c r="C357" s="122" t="s">
        <v>47</v>
      </c>
      <c r="D357" s="122" t="s">
        <v>1</v>
      </c>
      <c r="E357" s="122" t="s">
        <v>48</v>
      </c>
      <c r="F357" s="122" t="s">
        <v>49</v>
      </c>
      <c r="G357" s="122" t="s">
        <v>2</v>
      </c>
      <c r="H357" s="122" t="s">
        <v>111</v>
      </c>
      <c r="I357" s="122" t="s">
        <v>3</v>
      </c>
      <c r="J357" s="122" t="s">
        <v>4</v>
      </c>
      <c r="K357" s="122" t="s">
        <v>5</v>
      </c>
      <c r="L357" s="122" t="s">
        <v>6</v>
      </c>
      <c r="M357" s="122" t="s">
        <v>7</v>
      </c>
      <c r="N357" s="122" t="s">
        <v>88</v>
      </c>
      <c r="O357" s="122" t="s">
        <v>8</v>
      </c>
    </row>
    <row r="358" spans="1:19" x14ac:dyDescent="0.2">
      <c r="A358" s="14" t="s">
        <v>50</v>
      </c>
      <c r="B358" s="123" t="s">
        <v>34</v>
      </c>
      <c r="C358" s="115">
        <v>6549</v>
      </c>
      <c r="D358" s="115">
        <v>7088</v>
      </c>
      <c r="E358" s="115">
        <v>6993</v>
      </c>
      <c r="F358" s="115">
        <v>6709</v>
      </c>
      <c r="G358" s="115">
        <v>6158</v>
      </c>
      <c r="H358" s="115">
        <v>6396</v>
      </c>
      <c r="I358" s="115">
        <v>5906</v>
      </c>
      <c r="J358" s="115">
        <v>6015</v>
      </c>
      <c r="K358" s="115">
        <v>5899</v>
      </c>
      <c r="L358" s="115">
        <v>5113</v>
      </c>
      <c r="M358" s="115">
        <v>5410</v>
      </c>
      <c r="N358" s="115">
        <v>6165</v>
      </c>
      <c r="O358" s="113">
        <f t="shared" ref="O358:O389" si="145">SUM(C358:N358)</f>
        <v>74401</v>
      </c>
      <c r="P358" s="130"/>
      <c r="Q358" s="130"/>
      <c r="R358" s="130"/>
      <c r="S358" s="130"/>
    </row>
    <row r="359" spans="1:19" x14ac:dyDescent="0.2">
      <c r="A359" s="15" t="s">
        <v>51</v>
      </c>
      <c r="B359" s="123" t="s">
        <v>44</v>
      </c>
      <c r="C359" s="115">
        <v>3498</v>
      </c>
      <c r="D359" s="115">
        <v>4137</v>
      </c>
      <c r="E359" s="115">
        <v>3811</v>
      </c>
      <c r="F359" s="115">
        <v>3699</v>
      </c>
      <c r="G359" s="115">
        <v>3553</v>
      </c>
      <c r="H359" s="115">
        <v>3522</v>
      </c>
      <c r="I359" s="115">
        <v>3541</v>
      </c>
      <c r="J359" s="115">
        <v>3581</v>
      </c>
      <c r="K359" s="115">
        <v>2981</v>
      </c>
      <c r="L359" s="115">
        <v>3206</v>
      </c>
      <c r="M359" s="115">
        <v>3223</v>
      </c>
      <c r="N359" s="115">
        <v>3387</v>
      </c>
      <c r="O359" s="113">
        <f t="shared" si="145"/>
        <v>42139</v>
      </c>
      <c r="P359" s="130"/>
      <c r="Q359" s="130"/>
      <c r="R359" s="130"/>
      <c r="S359" s="130"/>
    </row>
    <row r="360" spans="1:19" x14ac:dyDescent="0.2">
      <c r="A360" s="15" t="s">
        <v>52</v>
      </c>
      <c r="B360" s="123" t="s">
        <v>9</v>
      </c>
      <c r="C360" s="115">
        <v>1025</v>
      </c>
      <c r="D360" s="115">
        <v>1152</v>
      </c>
      <c r="E360" s="115">
        <v>1215</v>
      </c>
      <c r="F360" s="115">
        <v>1212</v>
      </c>
      <c r="G360" s="115">
        <v>1134</v>
      </c>
      <c r="H360" s="115">
        <v>1060</v>
      </c>
      <c r="I360" s="115">
        <v>1110</v>
      </c>
      <c r="J360" s="115">
        <v>1092</v>
      </c>
      <c r="K360" s="115">
        <v>945</v>
      </c>
      <c r="L360" s="115">
        <v>951</v>
      </c>
      <c r="M360" s="115">
        <v>959</v>
      </c>
      <c r="N360" s="115">
        <v>1245</v>
      </c>
      <c r="O360" s="113">
        <f t="shared" si="145"/>
        <v>13100</v>
      </c>
      <c r="P360" s="130"/>
      <c r="Q360" s="130"/>
      <c r="R360" s="130"/>
      <c r="S360" s="130"/>
    </row>
    <row r="361" spans="1:19" x14ac:dyDescent="0.2">
      <c r="A361" s="15" t="s">
        <v>53</v>
      </c>
      <c r="B361" s="123" t="s">
        <v>10</v>
      </c>
      <c r="C361" s="115">
        <v>3836</v>
      </c>
      <c r="D361" s="115">
        <v>3889</v>
      </c>
      <c r="E361" s="115">
        <v>3847</v>
      </c>
      <c r="F361" s="115">
        <v>3700</v>
      </c>
      <c r="G361" s="115">
        <v>3598</v>
      </c>
      <c r="H361" s="115">
        <v>3701</v>
      </c>
      <c r="I361" s="115">
        <v>3816</v>
      </c>
      <c r="J361" s="115">
        <v>4721</v>
      </c>
      <c r="K361" s="115">
        <v>4646</v>
      </c>
      <c r="L361" s="115">
        <v>4712</v>
      </c>
      <c r="M361" s="115">
        <v>4635</v>
      </c>
      <c r="N361" s="115">
        <v>5092</v>
      </c>
      <c r="O361" s="113">
        <f t="shared" si="145"/>
        <v>50193</v>
      </c>
      <c r="P361" s="130"/>
      <c r="Q361" s="130"/>
      <c r="R361" s="130"/>
      <c r="S361" s="130"/>
    </row>
    <row r="362" spans="1:19" x14ac:dyDescent="0.2">
      <c r="A362" s="15" t="s">
        <v>54</v>
      </c>
      <c r="B362" s="123" t="s">
        <v>11</v>
      </c>
      <c r="C362" s="115">
        <v>1361</v>
      </c>
      <c r="D362" s="115">
        <v>1593</v>
      </c>
      <c r="E362" s="115">
        <v>1609</v>
      </c>
      <c r="F362" s="115">
        <v>1645</v>
      </c>
      <c r="G362" s="115">
        <v>1595</v>
      </c>
      <c r="H362" s="115">
        <v>1656</v>
      </c>
      <c r="I362" s="115">
        <v>1583</v>
      </c>
      <c r="J362" s="115">
        <v>1760</v>
      </c>
      <c r="K362" s="115">
        <v>1627</v>
      </c>
      <c r="L362" s="115">
        <v>1483</v>
      </c>
      <c r="M362" s="115">
        <v>1476</v>
      </c>
      <c r="N362" s="115">
        <v>1534</v>
      </c>
      <c r="O362" s="113">
        <f t="shared" si="145"/>
        <v>18922</v>
      </c>
      <c r="P362" s="130"/>
      <c r="Q362" s="130"/>
      <c r="R362" s="130"/>
      <c r="S362" s="130"/>
    </row>
    <row r="363" spans="1:19" x14ac:dyDescent="0.2">
      <c r="A363" s="15" t="s">
        <v>55</v>
      </c>
      <c r="B363" s="123" t="s">
        <v>12</v>
      </c>
      <c r="C363" s="115">
        <v>5677</v>
      </c>
      <c r="D363" s="115">
        <v>6200</v>
      </c>
      <c r="E363" s="115">
        <v>5785</v>
      </c>
      <c r="F363" s="115">
        <v>5643</v>
      </c>
      <c r="G363" s="115">
        <v>5125</v>
      </c>
      <c r="H363" s="115">
        <v>5299</v>
      </c>
      <c r="I363" s="115">
        <v>5328</v>
      </c>
      <c r="J363" s="115">
        <v>4810</v>
      </c>
      <c r="K363" s="115">
        <v>4755</v>
      </c>
      <c r="L363" s="115">
        <v>4417</v>
      </c>
      <c r="M363" s="115">
        <v>4880</v>
      </c>
      <c r="N363" s="115">
        <v>5409</v>
      </c>
      <c r="O363" s="113">
        <f t="shared" si="145"/>
        <v>63328</v>
      </c>
      <c r="P363" s="130"/>
      <c r="Q363" s="130"/>
      <c r="R363" s="130"/>
      <c r="S363" s="130"/>
    </row>
    <row r="364" spans="1:19" x14ac:dyDescent="0.2">
      <c r="A364" s="15" t="s">
        <v>56</v>
      </c>
      <c r="B364" s="123" t="s">
        <v>13</v>
      </c>
      <c r="C364" s="115">
        <v>161</v>
      </c>
      <c r="D364" s="115">
        <v>162</v>
      </c>
      <c r="E364" s="115">
        <v>189</v>
      </c>
      <c r="F364" s="115">
        <v>138</v>
      </c>
      <c r="G364" s="115">
        <v>164</v>
      </c>
      <c r="H364" s="115">
        <v>149</v>
      </c>
      <c r="I364" s="115">
        <v>120</v>
      </c>
      <c r="J364" s="115">
        <v>173</v>
      </c>
      <c r="K364" s="115">
        <v>146</v>
      </c>
      <c r="L364" s="115">
        <v>141</v>
      </c>
      <c r="M364" s="115">
        <v>162</v>
      </c>
      <c r="N364" s="115">
        <v>157</v>
      </c>
      <c r="O364" s="113">
        <f t="shared" si="145"/>
        <v>1862</v>
      </c>
      <c r="P364" s="130"/>
      <c r="Q364" s="130"/>
      <c r="R364" s="130"/>
      <c r="S364" s="130"/>
    </row>
    <row r="365" spans="1:19" x14ac:dyDescent="0.2">
      <c r="A365" s="15" t="s">
        <v>57</v>
      </c>
      <c r="B365" s="123" t="s">
        <v>107</v>
      </c>
      <c r="C365" s="115">
        <v>5003</v>
      </c>
      <c r="D365" s="115">
        <v>5099</v>
      </c>
      <c r="E365" s="115">
        <v>5123</v>
      </c>
      <c r="F365" s="115">
        <v>4794</v>
      </c>
      <c r="G365" s="115">
        <v>4305</v>
      </c>
      <c r="H365" s="115">
        <v>4776</v>
      </c>
      <c r="I365" s="115">
        <v>4358</v>
      </c>
      <c r="J365" s="115">
        <v>4225</v>
      </c>
      <c r="K365" s="115">
        <v>3818</v>
      </c>
      <c r="L365" s="115">
        <v>3588</v>
      </c>
      <c r="M365" s="115">
        <v>3599</v>
      </c>
      <c r="N365" s="115">
        <v>4130</v>
      </c>
      <c r="O365" s="113">
        <f t="shared" si="145"/>
        <v>52818</v>
      </c>
      <c r="P365" s="130"/>
      <c r="Q365" s="130"/>
      <c r="R365" s="130"/>
      <c r="S365" s="130"/>
    </row>
    <row r="366" spans="1:19" x14ac:dyDescent="0.2">
      <c r="A366" s="15" t="s">
        <v>58</v>
      </c>
      <c r="B366" s="123" t="s">
        <v>15</v>
      </c>
      <c r="C366" s="115">
        <v>7485</v>
      </c>
      <c r="D366" s="115">
        <v>8594</v>
      </c>
      <c r="E366" s="115">
        <v>8345</v>
      </c>
      <c r="F366" s="115">
        <v>8175</v>
      </c>
      <c r="G366" s="115">
        <v>7011</v>
      </c>
      <c r="H366" s="115">
        <v>6695</v>
      </c>
      <c r="I366" s="115">
        <v>6361</v>
      </c>
      <c r="J366" s="115">
        <v>5910</v>
      </c>
      <c r="K366" s="115">
        <v>5697</v>
      </c>
      <c r="L366" s="115">
        <v>5353</v>
      </c>
      <c r="M366" s="115">
        <v>5313</v>
      </c>
      <c r="N366" s="115">
        <v>5665</v>
      </c>
      <c r="O366" s="113">
        <f t="shared" si="145"/>
        <v>80604</v>
      </c>
      <c r="P366" s="130"/>
      <c r="Q366" s="130"/>
      <c r="R366" s="130"/>
      <c r="S366" s="130"/>
    </row>
    <row r="367" spans="1:19" x14ac:dyDescent="0.2">
      <c r="A367" s="15" t="s">
        <v>59</v>
      </c>
      <c r="B367" s="123" t="s">
        <v>16</v>
      </c>
      <c r="C367" s="115">
        <v>815</v>
      </c>
      <c r="D367" s="115">
        <v>985</v>
      </c>
      <c r="E367" s="115">
        <v>928</v>
      </c>
      <c r="F367" s="115">
        <v>900</v>
      </c>
      <c r="G367" s="115">
        <v>806</v>
      </c>
      <c r="H367" s="115">
        <v>1035</v>
      </c>
      <c r="I367" s="115">
        <v>999</v>
      </c>
      <c r="J367" s="115">
        <v>900</v>
      </c>
      <c r="K367" s="115">
        <v>821</v>
      </c>
      <c r="L367" s="115">
        <v>872</v>
      </c>
      <c r="M367" s="115">
        <v>928</v>
      </c>
      <c r="N367" s="115">
        <v>943</v>
      </c>
      <c r="O367" s="113">
        <f t="shared" si="145"/>
        <v>10932</v>
      </c>
      <c r="P367" s="130"/>
      <c r="Q367" s="130"/>
      <c r="R367" s="130"/>
      <c r="S367" s="130"/>
    </row>
    <row r="368" spans="1:19" x14ac:dyDescent="0.2">
      <c r="A368" s="15" t="s">
        <v>60</v>
      </c>
      <c r="B368" s="123" t="s">
        <v>43</v>
      </c>
      <c r="C368" s="115">
        <v>4359</v>
      </c>
      <c r="D368" s="115">
        <v>4982</v>
      </c>
      <c r="E368" s="115">
        <v>4856</v>
      </c>
      <c r="F368" s="115">
        <v>4984</v>
      </c>
      <c r="G368" s="115">
        <v>4874</v>
      </c>
      <c r="H368" s="115">
        <v>4716</v>
      </c>
      <c r="I368" s="115">
        <v>4576</v>
      </c>
      <c r="J368" s="115">
        <v>4314</v>
      </c>
      <c r="K368" s="115">
        <v>4348</v>
      </c>
      <c r="L368" s="115">
        <v>4066</v>
      </c>
      <c r="M368" s="115">
        <v>4185</v>
      </c>
      <c r="N368" s="115">
        <v>4764</v>
      </c>
      <c r="O368" s="113">
        <f t="shared" si="145"/>
        <v>55024</v>
      </c>
      <c r="P368" s="130"/>
      <c r="Q368" s="130"/>
      <c r="R368" s="130"/>
      <c r="S368" s="130"/>
    </row>
    <row r="369" spans="1:19" x14ac:dyDescent="0.2">
      <c r="A369" s="15" t="s">
        <v>61</v>
      </c>
      <c r="B369" s="123" t="s">
        <v>17</v>
      </c>
      <c r="C369" s="115">
        <v>4553</v>
      </c>
      <c r="D369" s="115">
        <v>5380</v>
      </c>
      <c r="E369" s="115">
        <v>5192</v>
      </c>
      <c r="F369" s="115">
        <v>4985</v>
      </c>
      <c r="G369" s="115">
        <v>4501</v>
      </c>
      <c r="H369" s="115">
        <v>4630</v>
      </c>
      <c r="I369" s="115">
        <v>4701</v>
      </c>
      <c r="J369" s="115">
        <v>4757</v>
      </c>
      <c r="K369" s="115">
        <v>4445</v>
      </c>
      <c r="L369" s="115">
        <v>4217</v>
      </c>
      <c r="M369" s="115">
        <v>4512</v>
      </c>
      <c r="N369" s="115">
        <v>4512</v>
      </c>
      <c r="O369" s="113">
        <f t="shared" si="145"/>
        <v>56385</v>
      </c>
      <c r="P369" s="130"/>
      <c r="Q369" s="130"/>
      <c r="R369" s="130"/>
      <c r="S369" s="130"/>
    </row>
    <row r="370" spans="1:19" x14ac:dyDescent="0.2">
      <c r="A370" s="15" t="s">
        <v>62</v>
      </c>
      <c r="B370" s="123" t="s">
        <v>36</v>
      </c>
      <c r="C370" s="115">
        <v>5227</v>
      </c>
      <c r="D370" s="115">
        <v>6246</v>
      </c>
      <c r="E370" s="115">
        <v>6037</v>
      </c>
      <c r="F370" s="115">
        <v>5575</v>
      </c>
      <c r="G370" s="115">
        <v>5111</v>
      </c>
      <c r="H370" s="115">
        <v>5493</v>
      </c>
      <c r="I370" s="115">
        <v>5319</v>
      </c>
      <c r="J370" s="115">
        <v>4974</v>
      </c>
      <c r="K370" s="115">
        <v>4809</v>
      </c>
      <c r="L370" s="115">
        <v>4715</v>
      </c>
      <c r="M370" s="115">
        <v>4710</v>
      </c>
      <c r="N370" s="115">
        <v>4530</v>
      </c>
      <c r="O370" s="113">
        <f t="shared" si="145"/>
        <v>62746</v>
      </c>
      <c r="P370" s="130"/>
      <c r="Q370" s="130"/>
      <c r="R370" s="130"/>
      <c r="S370" s="130"/>
    </row>
    <row r="371" spans="1:19" x14ac:dyDescent="0.2">
      <c r="A371" s="15" t="s">
        <v>63</v>
      </c>
      <c r="B371" s="123" t="s">
        <v>18</v>
      </c>
      <c r="C371" s="115">
        <v>2565</v>
      </c>
      <c r="D371" s="115">
        <v>2785</v>
      </c>
      <c r="E371" s="115">
        <v>2765</v>
      </c>
      <c r="F371" s="115">
        <v>2564</v>
      </c>
      <c r="G371" s="115">
        <v>2489</v>
      </c>
      <c r="H371" s="115">
        <v>2447</v>
      </c>
      <c r="I371" s="115">
        <v>2598</v>
      </c>
      <c r="J371" s="115">
        <v>2559</v>
      </c>
      <c r="K371" s="115">
        <v>3675</v>
      </c>
      <c r="L371" s="115">
        <v>3466</v>
      </c>
      <c r="M371" s="115">
        <v>3612</v>
      </c>
      <c r="N371" s="115">
        <v>3882</v>
      </c>
      <c r="O371" s="113">
        <f t="shared" si="145"/>
        <v>35407</v>
      </c>
      <c r="P371" s="130"/>
      <c r="Q371" s="130"/>
      <c r="R371" s="130"/>
      <c r="S371" s="130"/>
    </row>
    <row r="372" spans="1:19" x14ac:dyDescent="0.2">
      <c r="A372" s="15" t="s">
        <v>64</v>
      </c>
      <c r="B372" s="123" t="s">
        <v>19</v>
      </c>
      <c r="C372" s="115">
        <v>5794</v>
      </c>
      <c r="D372" s="115">
        <v>6363</v>
      </c>
      <c r="E372" s="115">
        <v>6508</v>
      </c>
      <c r="F372" s="115">
        <v>6304</v>
      </c>
      <c r="G372" s="115">
        <v>5707</v>
      </c>
      <c r="H372" s="115">
        <v>6144</v>
      </c>
      <c r="I372" s="115">
        <v>6048</v>
      </c>
      <c r="J372" s="115">
        <v>6010</v>
      </c>
      <c r="K372" s="115">
        <v>5274</v>
      </c>
      <c r="L372" s="115">
        <v>5183</v>
      </c>
      <c r="M372" s="115">
        <v>5170</v>
      </c>
      <c r="N372" s="115">
        <v>5513</v>
      </c>
      <c r="O372" s="113">
        <f t="shared" si="145"/>
        <v>70018</v>
      </c>
      <c r="P372" s="130"/>
      <c r="Q372" s="130"/>
      <c r="R372" s="130"/>
      <c r="S372" s="130"/>
    </row>
    <row r="373" spans="1:19" x14ac:dyDescent="0.2">
      <c r="A373" s="15" t="s">
        <v>65</v>
      </c>
      <c r="B373" s="123" t="s">
        <v>20</v>
      </c>
      <c r="C373" s="115">
        <v>5187</v>
      </c>
      <c r="D373" s="115">
        <v>5630</v>
      </c>
      <c r="E373" s="115">
        <v>5631</v>
      </c>
      <c r="F373" s="115">
        <v>5372</v>
      </c>
      <c r="G373" s="115">
        <v>4910</v>
      </c>
      <c r="H373" s="115">
        <v>5319</v>
      </c>
      <c r="I373" s="115">
        <v>4767</v>
      </c>
      <c r="J373" s="115">
        <v>5060</v>
      </c>
      <c r="K373" s="115">
        <v>4859</v>
      </c>
      <c r="L373" s="115">
        <v>4494</v>
      </c>
      <c r="M373" s="115">
        <v>4609</v>
      </c>
      <c r="N373" s="115">
        <v>5438</v>
      </c>
      <c r="O373" s="113">
        <f t="shared" si="145"/>
        <v>61276</v>
      </c>
      <c r="P373" s="130"/>
      <c r="Q373" s="130"/>
      <c r="R373" s="130"/>
      <c r="S373" s="130"/>
    </row>
    <row r="374" spans="1:19" x14ac:dyDescent="0.2">
      <c r="A374" s="15" t="s">
        <v>66</v>
      </c>
      <c r="B374" s="123" t="s">
        <v>21</v>
      </c>
      <c r="C374" s="115">
        <v>569</v>
      </c>
      <c r="D374" s="115">
        <v>630</v>
      </c>
      <c r="E374" s="115">
        <v>752</v>
      </c>
      <c r="F374" s="115">
        <v>727</v>
      </c>
      <c r="G374" s="115">
        <v>755</v>
      </c>
      <c r="H374" s="115">
        <v>753</v>
      </c>
      <c r="I374" s="115">
        <v>757</v>
      </c>
      <c r="J374" s="115">
        <v>664</v>
      </c>
      <c r="K374" s="115">
        <v>627</v>
      </c>
      <c r="L374" s="115">
        <v>681</v>
      </c>
      <c r="M374" s="115">
        <v>685</v>
      </c>
      <c r="N374" s="115">
        <v>761</v>
      </c>
      <c r="O374" s="113">
        <f t="shared" si="145"/>
        <v>8361</v>
      </c>
      <c r="P374" s="130"/>
      <c r="Q374" s="130"/>
      <c r="R374" s="130"/>
      <c r="S374" s="130"/>
    </row>
    <row r="375" spans="1:19" x14ac:dyDescent="0.2">
      <c r="A375" s="15" t="s">
        <v>67</v>
      </c>
      <c r="B375" s="123" t="s">
        <v>22</v>
      </c>
      <c r="C375" s="115">
        <v>2174</v>
      </c>
      <c r="D375" s="115">
        <v>3107</v>
      </c>
      <c r="E375" s="115">
        <v>3276</v>
      </c>
      <c r="F375" s="115">
        <v>3230</v>
      </c>
      <c r="G375" s="115">
        <v>3350</v>
      </c>
      <c r="H375" s="115">
        <v>3400</v>
      </c>
      <c r="I375" s="115">
        <v>3316</v>
      </c>
      <c r="J375" s="115">
        <v>3140</v>
      </c>
      <c r="K375" s="115">
        <v>3014</v>
      </c>
      <c r="L375" s="115">
        <v>2952</v>
      </c>
      <c r="M375" s="115">
        <v>3053</v>
      </c>
      <c r="N375" s="115">
        <v>3447</v>
      </c>
      <c r="O375" s="113">
        <f t="shared" si="145"/>
        <v>37459</v>
      </c>
      <c r="P375" s="130"/>
      <c r="Q375" s="130"/>
      <c r="R375" s="130"/>
      <c r="S375" s="130"/>
    </row>
    <row r="376" spans="1:19" x14ac:dyDescent="0.2">
      <c r="A376" s="15" t="s">
        <v>68</v>
      </c>
      <c r="B376" s="123" t="s">
        <v>23</v>
      </c>
      <c r="C376" s="115">
        <v>4305</v>
      </c>
      <c r="D376" s="115">
        <v>4591</v>
      </c>
      <c r="E376" s="115">
        <v>4734</v>
      </c>
      <c r="F376" s="115">
        <v>4312</v>
      </c>
      <c r="G376" s="115">
        <v>4333</v>
      </c>
      <c r="H376" s="115">
        <v>4349</v>
      </c>
      <c r="I376" s="115">
        <v>4159</v>
      </c>
      <c r="J376" s="115">
        <v>4172</v>
      </c>
      <c r="K376" s="115">
        <v>4095</v>
      </c>
      <c r="L376" s="115">
        <v>3830</v>
      </c>
      <c r="M376" s="115">
        <v>3860</v>
      </c>
      <c r="N376" s="115">
        <v>4011</v>
      </c>
      <c r="O376" s="113">
        <f t="shared" si="145"/>
        <v>50751</v>
      </c>
      <c r="P376" s="130"/>
      <c r="Q376" s="130"/>
      <c r="R376" s="130"/>
      <c r="S376" s="130"/>
    </row>
    <row r="377" spans="1:19" x14ac:dyDescent="0.2">
      <c r="A377" s="15" t="s">
        <v>69</v>
      </c>
      <c r="B377" s="123" t="s">
        <v>37</v>
      </c>
      <c r="C377" s="115">
        <v>5357</v>
      </c>
      <c r="D377" s="115">
        <v>6089</v>
      </c>
      <c r="E377" s="115">
        <v>5858</v>
      </c>
      <c r="F377" s="115">
        <v>6159</v>
      </c>
      <c r="G377" s="115">
        <v>5603</v>
      </c>
      <c r="H377" s="115">
        <v>6380</v>
      </c>
      <c r="I377" s="115">
        <v>6392</v>
      </c>
      <c r="J377" s="115">
        <v>6269</v>
      </c>
      <c r="K377" s="115">
        <v>6078</v>
      </c>
      <c r="L377" s="115">
        <v>6068</v>
      </c>
      <c r="M377" s="115">
        <v>6270</v>
      </c>
      <c r="N377" s="115">
        <v>6689</v>
      </c>
      <c r="O377" s="113">
        <f t="shared" si="145"/>
        <v>73212</v>
      </c>
      <c r="P377" s="130"/>
      <c r="Q377" s="130"/>
      <c r="R377" s="130"/>
      <c r="S377" s="130"/>
    </row>
    <row r="378" spans="1:19" x14ac:dyDescent="0.2">
      <c r="A378" s="15" t="s">
        <v>70</v>
      </c>
      <c r="B378" s="123" t="s">
        <v>38</v>
      </c>
      <c r="C378" s="115">
        <v>4812</v>
      </c>
      <c r="D378" s="115">
        <v>4995</v>
      </c>
      <c r="E378" s="115">
        <v>4921</v>
      </c>
      <c r="F378" s="115">
        <v>5005</v>
      </c>
      <c r="G378" s="115">
        <v>4713</v>
      </c>
      <c r="H378" s="115">
        <v>4765</v>
      </c>
      <c r="I378" s="115">
        <v>4488</v>
      </c>
      <c r="J378" s="115">
        <v>4494</v>
      </c>
      <c r="K378" s="115">
        <v>4162</v>
      </c>
      <c r="L378" s="115">
        <v>3877</v>
      </c>
      <c r="M378" s="115">
        <v>3989</v>
      </c>
      <c r="N378" s="115">
        <v>4422</v>
      </c>
      <c r="O378" s="113">
        <f t="shared" si="145"/>
        <v>54643</v>
      </c>
      <c r="P378" s="130"/>
      <c r="Q378" s="130"/>
      <c r="R378" s="130"/>
      <c r="S378" s="130"/>
    </row>
    <row r="379" spans="1:19" x14ac:dyDescent="0.2">
      <c r="A379" s="15" t="s">
        <v>71</v>
      </c>
      <c r="B379" s="123" t="s">
        <v>24</v>
      </c>
      <c r="C379" s="115">
        <v>4681</v>
      </c>
      <c r="D379" s="115">
        <v>5851</v>
      </c>
      <c r="E379" s="115">
        <v>6169</v>
      </c>
      <c r="F379" s="115">
        <v>6548</v>
      </c>
      <c r="G379" s="115">
        <v>6239</v>
      </c>
      <c r="H379" s="115">
        <v>6659</v>
      </c>
      <c r="I379" s="115">
        <v>5935</v>
      </c>
      <c r="J379" s="115">
        <v>5403</v>
      </c>
      <c r="K379" s="115">
        <v>5220</v>
      </c>
      <c r="L379" s="115">
        <v>5321</v>
      </c>
      <c r="M379" s="115">
        <v>5222</v>
      </c>
      <c r="N379" s="115">
        <v>5553</v>
      </c>
      <c r="O379" s="113">
        <f t="shared" si="145"/>
        <v>68801</v>
      </c>
      <c r="P379" s="130"/>
      <c r="Q379" s="130"/>
      <c r="R379" s="130"/>
      <c r="S379" s="130"/>
    </row>
    <row r="380" spans="1:19" x14ac:dyDescent="0.2">
      <c r="A380" s="15" t="s">
        <v>72</v>
      </c>
      <c r="B380" s="123" t="s">
        <v>35</v>
      </c>
      <c r="C380" s="115">
        <v>2613</v>
      </c>
      <c r="D380" s="115">
        <v>3298</v>
      </c>
      <c r="E380" s="115">
        <v>3527</v>
      </c>
      <c r="F380" s="115">
        <v>4420</v>
      </c>
      <c r="G380" s="115">
        <v>4396</v>
      </c>
      <c r="H380" s="115">
        <v>4577</v>
      </c>
      <c r="I380" s="115">
        <v>4262</v>
      </c>
      <c r="J380" s="115">
        <v>4135</v>
      </c>
      <c r="K380" s="115">
        <v>4089</v>
      </c>
      <c r="L380" s="115">
        <v>3653</v>
      </c>
      <c r="M380" s="115">
        <v>3886</v>
      </c>
      <c r="N380" s="115">
        <v>4249</v>
      </c>
      <c r="O380" s="113">
        <f t="shared" si="145"/>
        <v>47105</v>
      </c>
      <c r="P380" s="130"/>
      <c r="Q380" s="130"/>
      <c r="R380" s="130"/>
      <c r="S380" s="130"/>
    </row>
    <row r="381" spans="1:19" x14ac:dyDescent="0.2">
      <c r="A381" s="15" t="s">
        <v>73</v>
      </c>
      <c r="B381" s="123" t="s">
        <v>25</v>
      </c>
      <c r="C381" s="115">
        <v>3065</v>
      </c>
      <c r="D381" s="115">
        <v>3486</v>
      </c>
      <c r="E381" s="115">
        <v>3200</v>
      </c>
      <c r="F381" s="115">
        <v>3224</v>
      </c>
      <c r="G381" s="115">
        <v>3702</v>
      </c>
      <c r="H381" s="115">
        <v>4151</v>
      </c>
      <c r="I381" s="115">
        <v>3678</v>
      </c>
      <c r="J381" s="115">
        <v>3680</v>
      </c>
      <c r="K381" s="115">
        <v>3736</v>
      </c>
      <c r="L381" s="115">
        <v>3529</v>
      </c>
      <c r="M381" s="115">
        <v>3509</v>
      </c>
      <c r="N381" s="115">
        <v>3968</v>
      </c>
      <c r="O381" s="113">
        <f t="shared" si="145"/>
        <v>42928</v>
      </c>
      <c r="P381" s="130"/>
      <c r="Q381" s="130"/>
      <c r="R381" s="130"/>
      <c r="S381" s="130"/>
    </row>
    <row r="382" spans="1:19" x14ac:dyDescent="0.2">
      <c r="A382" s="15" t="s">
        <v>82</v>
      </c>
      <c r="B382" s="123" t="s">
        <v>26</v>
      </c>
      <c r="C382" s="115">
        <v>8774</v>
      </c>
      <c r="D382" s="115">
        <v>9796</v>
      </c>
      <c r="E382" s="115">
        <v>9691</v>
      </c>
      <c r="F382" s="115">
        <v>9330</v>
      </c>
      <c r="G382" s="115">
        <v>7855</v>
      </c>
      <c r="H382" s="115">
        <v>9811</v>
      </c>
      <c r="I382" s="115">
        <v>9588</v>
      </c>
      <c r="J382" s="115">
        <v>9798</v>
      </c>
      <c r="K382" s="115">
        <v>8447</v>
      </c>
      <c r="L382" s="115">
        <v>8807</v>
      </c>
      <c r="M382" s="115">
        <v>8562</v>
      </c>
      <c r="N382" s="115">
        <v>9358</v>
      </c>
      <c r="O382" s="113">
        <f t="shared" si="145"/>
        <v>109817</v>
      </c>
      <c r="P382" s="130"/>
      <c r="Q382" s="130"/>
      <c r="R382" s="130"/>
      <c r="S382" s="130"/>
    </row>
    <row r="383" spans="1:19" x14ac:dyDescent="0.2">
      <c r="A383" s="15" t="s">
        <v>74</v>
      </c>
      <c r="B383" s="123" t="s">
        <v>42</v>
      </c>
      <c r="C383" s="115">
        <v>6241</v>
      </c>
      <c r="D383" s="115">
        <v>6521</v>
      </c>
      <c r="E383" s="115">
        <v>6510</v>
      </c>
      <c r="F383" s="115">
        <v>6568</v>
      </c>
      <c r="G383" s="115">
        <v>6203</v>
      </c>
      <c r="H383" s="115">
        <v>6622</v>
      </c>
      <c r="I383" s="115">
        <v>6431</v>
      </c>
      <c r="J383" s="115">
        <v>6543</v>
      </c>
      <c r="K383" s="115">
        <v>6078</v>
      </c>
      <c r="L383" s="115">
        <v>5889</v>
      </c>
      <c r="M383" s="115">
        <v>6223</v>
      </c>
      <c r="N383" s="115">
        <v>6567</v>
      </c>
      <c r="O383" s="113">
        <f t="shared" si="145"/>
        <v>76396</v>
      </c>
      <c r="P383" s="130"/>
      <c r="Q383" s="130"/>
      <c r="R383" s="130"/>
      <c r="S383" s="130"/>
    </row>
    <row r="384" spans="1:19" x14ac:dyDescent="0.2">
      <c r="A384" s="15" t="s">
        <v>75</v>
      </c>
      <c r="B384" s="123" t="s">
        <v>27</v>
      </c>
      <c r="C384" s="115">
        <v>3655</v>
      </c>
      <c r="D384" s="115">
        <v>4271</v>
      </c>
      <c r="E384" s="115">
        <v>4115</v>
      </c>
      <c r="F384" s="115">
        <v>3548</v>
      </c>
      <c r="G384" s="115">
        <v>2962</v>
      </c>
      <c r="H384" s="115">
        <v>3215</v>
      </c>
      <c r="I384" s="115">
        <v>2843</v>
      </c>
      <c r="J384" s="115">
        <v>2825</v>
      </c>
      <c r="K384" s="115">
        <v>2769</v>
      </c>
      <c r="L384" s="115">
        <v>2639</v>
      </c>
      <c r="M384" s="115">
        <v>2732</v>
      </c>
      <c r="N384" s="115">
        <v>3096</v>
      </c>
      <c r="O384" s="113">
        <f t="shared" si="145"/>
        <v>38670</v>
      </c>
      <c r="P384" s="130"/>
      <c r="Q384" s="130"/>
      <c r="R384" s="130"/>
      <c r="S384" s="130"/>
    </row>
    <row r="385" spans="1:19" x14ac:dyDescent="0.2">
      <c r="A385" s="15" t="s">
        <v>76</v>
      </c>
      <c r="B385" s="123" t="s">
        <v>28</v>
      </c>
      <c r="C385" s="115">
        <v>6358</v>
      </c>
      <c r="D385" s="115">
        <v>7418</v>
      </c>
      <c r="E385" s="115">
        <v>7199</v>
      </c>
      <c r="F385" s="115">
        <v>7581</v>
      </c>
      <c r="G385" s="115">
        <v>7117</v>
      </c>
      <c r="H385" s="115">
        <v>7792</v>
      </c>
      <c r="I385" s="115">
        <v>7812</v>
      </c>
      <c r="J385" s="115">
        <v>7886</v>
      </c>
      <c r="K385" s="115">
        <v>7031</v>
      </c>
      <c r="L385" s="115">
        <v>7016</v>
      </c>
      <c r="M385" s="115">
        <v>7340</v>
      </c>
      <c r="N385" s="115">
        <v>7240</v>
      </c>
      <c r="O385" s="113">
        <f t="shared" si="145"/>
        <v>87790</v>
      </c>
      <c r="P385" s="130"/>
      <c r="Q385" s="130"/>
      <c r="R385" s="130"/>
      <c r="S385" s="130"/>
    </row>
    <row r="386" spans="1:19" x14ac:dyDescent="0.2">
      <c r="A386" s="15" t="s">
        <v>77</v>
      </c>
      <c r="B386" s="123" t="s">
        <v>29</v>
      </c>
      <c r="C386" s="115">
        <v>2922</v>
      </c>
      <c r="D386" s="115">
        <v>3822</v>
      </c>
      <c r="E386" s="115">
        <v>3767</v>
      </c>
      <c r="F386" s="115">
        <v>3374</v>
      </c>
      <c r="G386" s="115">
        <v>3354</v>
      </c>
      <c r="H386" s="115">
        <v>3669</v>
      </c>
      <c r="I386" s="115">
        <v>3402</v>
      </c>
      <c r="J386" s="115">
        <v>3388</v>
      </c>
      <c r="K386" s="115">
        <v>3206</v>
      </c>
      <c r="L386" s="115">
        <v>3108</v>
      </c>
      <c r="M386" s="115">
        <v>3136</v>
      </c>
      <c r="N386" s="115">
        <v>3512</v>
      </c>
      <c r="O386" s="113">
        <f t="shared" si="145"/>
        <v>40660</v>
      </c>
      <c r="P386" s="130"/>
      <c r="Q386" s="130"/>
      <c r="R386" s="130"/>
      <c r="S386" s="130"/>
    </row>
    <row r="387" spans="1:19" x14ac:dyDescent="0.2">
      <c r="A387" s="15" t="s">
        <v>78</v>
      </c>
      <c r="B387" s="123" t="s">
        <v>30</v>
      </c>
      <c r="C387" s="115">
        <v>2897</v>
      </c>
      <c r="D387" s="115">
        <v>3246</v>
      </c>
      <c r="E387" s="115">
        <v>3122</v>
      </c>
      <c r="F387" s="115">
        <v>3436</v>
      </c>
      <c r="G387" s="115">
        <v>3180</v>
      </c>
      <c r="H387" s="115">
        <v>3568</v>
      </c>
      <c r="I387" s="115">
        <v>3626</v>
      </c>
      <c r="J387" s="115">
        <v>3683</v>
      </c>
      <c r="K387" s="115">
        <v>3888</v>
      </c>
      <c r="L387" s="115">
        <v>3499</v>
      </c>
      <c r="M387" s="115">
        <v>3705</v>
      </c>
      <c r="N387" s="115">
        <v>3928</v>
      </c>
      <c r="O387" s="113">
        <f t="shared" si="145"/>
        <v>41778</v>
      </c>
      <c r="P387" s="130"/>
      <c r="Q387" s="130"/>
      <c r="R387" s="130"/>
      <c r="S387" s="130"/>
    </row>
    <row r="388" spans="1:19" x14ac:dyDescent="0.2">
      <c r="A388" s="15" t="s">
        <v>79</v>
      </c>
      <c r="B388" s="123" t="s">
        <v>31</v>
      </c>
      <c r="C388" s="115">
        <v>3232</v>
      </c>
      <c r="D388" s="115">
        <v>3464</v>
      </c>
      <c r="E388" s="115">
        <v>3461</v>
      </c>
      <c r="F388" s="115">
        <v>3493</v>
      </c>
      <c r="G388" s="115">
        <v>3403</v>
      </c>
      <c r="H388" s="115">
        <v>3566</v>
      </c>
      <c r="I388" s="115">
        <v>3426</v>
      </c>
      <c r="J388" s="115">
        <v>3252</v>
      </c>
      <c r="K388" s="115">
        <v>2870</v>
      </c>
      <c r="L388" s="115">
        <v>2902</v>
      </c>
      <c r="M388" s="115">
        <v>2673</v>
      </c>
      <c r="N388" s="115">
        <v>3100</v>
      </c>
      <c r="O388" s="113">
        <f t="shared" si="145"/>
        <v>38842</v>
      </c>
      <c r="P388" s="130"/>
      <c r="Q388" s="130"/>
      <c r="R388" s="130"/>
      <c r="S388" s="130"/>
    </row>
    <row r="389" spans="1:19" x14ac:dyDescent="0.2">
      <c r="A389" s="16" t="s">
        <v>80</v>
      </c>
      <c r="B389" s="123" t="s">
        <v>32</v>
      </c>
      <c r="C389" s="115">
        <v>3102</v>
      </c>
      <c r="D389" s="115">
        <v>3476</v>
      </c>
      <c r="E389" s="115">
        <v>3334</v>
      </c>
      <c r="F389" s="115">
        <v>3153</v>
      </c>
      <c r="G389" s="115">
        <v>3066</v>
      </c>
      <c r="H389" s="115">
        <v>3192</v>
      </c>
      <c r="I389" s="115">
        <v>3023</v>
      </c>
      <c r="J389" s="115">
        <v>2883</v>
      </c>
      <c r="K389" s="115">
        <v>2759</v>
      </c>
      <c r="L389" s="115">
        <v>2609</v>
      </c>
      <c r="M389" s="115">
        <v>2578</v>
      </c>
      <c r="N389" s="115">
        <v>2805</v>
      </c>
      <c r="O389" s="113">
        <f t="shared" si="145"/>
        <v>35980</v>
      </c>
      <c r="P389" s="130"/>
      <c r="Q389" s="130"/>
      <c r="R389" s="130"/>
      <c r="S389" s="130"/>
    </row>
    <row r="390" spans="1:19" ht="12.75" thickBot="1" x14ac:dyDescent="0.25">
      <c r="A390" s="108" t="s">
        <v>93</v>
      </c>
      <c r="B390" s="123" t="s">
        <v>92</v>
      </c>
      <c r="C390" s="115">
        <v>7126</v>
      </c>
      <c r="D390" s="115">
        <v>6745</v>
      </c>
      <c r="E390" s="115">
        <v>5909</v>
      </c>
      <c r="F390" s="115">
        <v>6745</v>
      </c>
      <c r="G390" s="115">
        <v>6954</v>
      </c>
      <c r="H390" s="115">
        <v>5926</v>
      </c>
      <c r="I390" s="115">
        <v>5701</v>
      </c>
      <c r="J390" s="115">
        <v>3943</v>
      </c>
      <c r="K390" s="115">
        <v>3959</v>
      </c>
      <c r="L390" s="115">
        <v>4143</v>
      </c>
      <c r="M390" s="115">
        <v>3244</v>
      </c>
      <c r="N390" s="115">
        <v>3124</v>
      </c>
      <c r="O390" s="113">
        <f>SUM(C390:N390)</f>
        <v>63519</v>
      </c>
      <c r="P390" s="130"/>
      <c r="Q390" s="130"/>
      <c r="R390" s="130"/>
      <c r="S390" s="130"/>
    </row>
    <row r="391" spans="1:19" ht="15.75" thickBot="1" x14ac:dyDescent="0.3">
      <c r="A391" s="17"/>
      <c r="B391" s="112" t="s">
        <v>108</v>
      </c>
      <c r="C391" s="114">
        <f>SUM(C358:C390)</f>
        <v>134978</v>
      </c>
      <c r="D391" s="114">
        <f>SUM(D358:D390)</f>
        <v>151091</v>
      </c>
      <c r="E391" s="114">
        <f t="shared" ref="E391:O391" si="146">SUM(E358:E390)</f>
        <v>148379</v>
      </c>
      <c r="F391" s="114">
        <f t="shared" si="146"/>
        <v>147252</v>
      </c>
      <c r="G391" s="114">
        <f t="shared" si="146"/>
        <v>138226</v>
      </c>
      <c r="H391" s="114">
        <f t="shared" si="146"/>
        <v>145433</v>
      </c>
      <c r="I391" s="114">
        <f t="shared" si="146"/>
        <v>139970</v>
      </c>
      <c r="J391" s="114">
        <f t="shared" si="146"/>
        <v>137019</v>
      </c>
      <c r="K391" s="114">
        <f t="shared" si="146"/>
        <v>130773</v>
      </c>
      <c r="L391" s="114">
        <f t="shared" si="146"/>
        <v>126500</v>
      </c>
      <c r="M391" s="114">
        <f t="shared" si="146"/>
        <v>128050</v>
      </c>
      <c r="N391" s="114">
        <f t="shared" si="146"/>
        <v>138196</v>
      </c>
      <c r="O391" s="114">
        <f t="shared" si="146"/>
        <v>1665867</v>
      </c>
      <c r="P391" s="144">
        <f>SUM(C391:H391)</f>
        <v>865359</v>
      </c>
      <c r="Q391" s="144"/>
      <c r="R391" s="144"/>
      <c r="S391" s="144"/>
    </row>
    <row r="392" spans="1:19" x14ac:dyDescent="0.2">
      <c r="C392" s="140">
        <f>C391/$O391</f>
        <v>8.102567611940209E-2</v>
      </c>
      <c r="D392" s="140">
        <f t="shared" ref="D392" si="147">D391/$O391</f>
        <v>9.0698116956515737E-2</v>
      </c>
      <c r="E392" s="140">
        <f t="shared" ref="E392" si="148">E391/$O391</f>
        <v>8.9070135851181398E-2</v>
      </c>
      <c r="F392" s="140">
        <f t="shared" ref="F392" si="149">F391/$O391</f>
        <v>8.8393611254679996E-2</v>
      </c>
      <c r="G392" s="140">
        <f t="shared" ref="G392" si="150">G391/$O391</f>
        <v>8.2975411602486879E-2</v>
      </c>
      <c r="H392" s="140">
        <f t="shared" ref="H392" si="151">H391/$O391</f>
        <v>8.7301687349590332E-2</v>
      </c>
      <c r="I392" s="140">
        <f t="shared" ref="I392" si="152">I391/$O391</f>
        <v>8.4022313906212204E-2</v>
      </c>
      <c r="J392" s="140">
        <f t="shared" ref="J392" si="153">J391/$O391</f>
        <v>8.2250863964530185E-2</v>
      </c>
      <c r="K392" s="140">
        <f t="shared" ref="K392" si="154">K391/$O391</f>
        <v>7.8501465002908402E-2</v>
      </c>
      <c r="L392" s="140">
        <f t="shared" ref="L392" si="155">L391/$O391</f>
        <v>7.5936434301177705E-2</v>
      </c>
      <c r="M392" s="140">
        <f t="shared" ref="M392" si="156">M391/$O391</f>
        <v>7.6866880729373949E-2</v>
      </c>
      <c r="N392" s="140">
        <f t="shared" ref="N392" si="157">N391/$O391</f>
        <v>8.2957402961941137E-2</v>
      </c>
    </row>
    <row r="393" spans="1:19" x14ac:dyDescent="0.2">
      <c r="P393" s="131"/>
      <c r="Q393" s="131"/>
      <c r="R393" s="131"/>
      <c r="S393" s="131"/>
    </row>
    <row r="394" spans="1:19" x14ac:dyDescent="0.2">
      <c r="P394" s="131"/>
      <c r="Q394" s="131"/>
      <c r="R394" s="131"/>
      <c r="S394" s="131"/>
    </row>
    <row r="395" spans="1:19" x14ac:dyDescent="0.2">
      <c r="P395" s="131"/>
      <c r="Q395" s="131"/>
      <c r="R395" s="131"/>
      <c r="S395" s="131"/>
    </row>
    <row r="396" spans="1:19" ht="12.75" x14ac:dyDescent="0.2">
      <c r="B396" s="123" t="s">
        <v>92</v>
      </c>
      <c r="C396" s="109" t="s">
        <v>94</v>
      </c>
      <c r="D396" s="109" t="s">
        <v>1</v>
      </c>
      <c r="E396" s="109" t="s">
        <v>95</v>
      </c>
      <c r="F396" s="109" t="s">
        <v>96</v>
      </c>
      <c r="G396" s="109" t="s">
        <v>97</v>
      </c>
      <c r="H396" s="109" t="s">
        <v>98</v>
      </c>
      <c r="I396" s="109" t="s">
        <v>99</v>
      </c>
      <c r="J396" s="109" t="s">
        <v>100</v>
      </c>
      <c r="K396" s="109" t="s">
        <v>101</v>
      </c>
      <c r="L396" s="110" t="s">
        <v>102</v>
      </c>
      <c r="M396" s="109" t="s">
        <v>103</v>
      </c>
      <c r="N396" s="109" t="s">
        <v>104</v>
      </c>
      <c r="P396" s="131"/>
      <c r="Q396" s="131"/>
      <c r="R396" s="131"/>
      <c r="S396" s="131"/>
    </row>
    <row r="397" spans="1:19" ht="12.75" x14ac:dyDescent="0.2">
      <c r="B397" s="109" t="s">
        <v>105</v>
      </c>
      <c r="C397" s="111">
        <v>10257</v>
      </c>
      <c r="D397" s="111">
        <v>10084</v>
      </c>
      <c r="E397" s="111">
        <v>10240</v>
      </c>
      <c r="F397" s="111">
        <v>10041</v>
      </c>
      <c r="G397" s="111">
        <v>9483</v>
      </c>
      <c r="H397" s="111">
        <v>8839</v>
      </c>
      <c r="I397" s="111">
        <v>8674</v>
      </c>
      <c r="J397" s="111">
        <v>8593</v>
      </c>
      <c r="K397" s="111">
        <v>8230</v>
      </c>
      <c r="L397" s="111">
        <v>8296</v>
      </c>
      <c r="M397" s="111">
        <v>8019</v>
      </c>
      <c r="N397" s="111">
        <v>8980</v>
      </c>
      <c r="P397" s="131"/>
      <c r="Q397" s="131"/>
      <c r="R397" s="131"/>
      <c r="S397" s="131"/>
    </row>
    <row r="398" spans="1:19" ht="12.75" x14ac:dyDescent="0.2">
      <c r="B398" s="109" t="s">
        <v>106</v>
      </c>
      <c r="C398" s="111">
        <v>7126</v>
      </c>
      <c r="D398" s="111">
        <v>6745</v>
      </c>
      <c r="E398" s="111">
        <v>5909</v>
      </c>
      <c r="F398" s="111">
        <v>6745</v>
      </c>
      <c r="G398" s="111">
        <v>6954</v>
      </c>
      <c r="H398" s="111">
        <v>5926</v>
      </c>
      <c r="I398" s="111">
        <v>5701</v>
      </c>
      <c r="J398" s="111">
        <v>3943</v>
      </c>
      <c r="K398" s="111">
        <v>3959</v>
      </c>
      <c r="L398" s="111">
        <v>4143</v>
      </c>
      <c r="M398" s="111">
        <v>3244</v>
      </c>
      <c r="N398" s="111">
        <v>3124</v>
      </c>
      <c r="P398" s="131"/>
      <c r="Q398" s="131"/>
      <c r="R398" s="131"/>
      <c r="S398" s="131"/>
    </row>
    <row r="399" spans="1:19" x14ac:dyDescent="0.2">
      <c r="P399" s="131"/>
      <c r="Q399" s="131"/>
      <c r="R399" s="131"/>
      <c r="S399" s="131"/>
    </row>
    <row r="400" spans="1:19" x14ac:dyDescent="0.2">
      <c r="P400" s="131"/>
      <c r="Q400" s="131"/>
      <c r="R400" s="131"/>
      <c r="S400" s="131"/>
    </row>
    <row r="401" spans="16:19" x14ac:dyDescent="0.2">
      <c r="P401" s="131"/>
      <c r="Q401" s="131"/>
      <c r="R401" s="131"/>
      <c r="S401" s="131"/>
    </row>
    <row r="402" spans="16:19" x14ac:dyDescent="0.2">
      <c r="P402" s="131"/>
      <c r="Q402" s="131"/>
      <c r="R402" s="131"/>
      <c r="S402" s="131"/>
    </row>
    <row r="403" spans="16:19" x14ac:dyDescent="0.2">
      <c r="P403" s="131"/>
      <c r="Q403" s="131"/>
      <c r="R403" s="131"/>
      <c r="S403" s="131"/>
    </row>
    <row r="404" spans="16:19" x14ac:dyDescent="0.2">
      <c r="P404" s="131"/>
      <c r="Q404" s="131"/>
      <c r="R404" s="131"/>
      <c r="S404" s="131"/>
    </row>
    <row r="405" spans="16:19" x14ac:dyDescent="0.2">
      <c r="P405" s="131"/>
      <c r="Q405" s="131"/>
      <c r="R405" s="131"/>
      <c r="S405" s="131"/>
    </row>
    <row r="406" spans="16:19" x14ac:dyDescent="0.2">
      <c r="P406" s="131"/>
      <c r="Q406" s="131"/>
      <c r="R406" s="131"/>
      <c r="S406" s="131"/>
    </row>
    <row r="407" spans="16:19" x14ac:dyDescent="0.2">
      <c r="P407" s="131"/>
      <c r="Q407" s="131"/>
      <c r="R407" s="131"/>
      <c r="S407" s="131"/>
    </row>
    <row r="408" spans="16:19" x14ac:dyDescent="0.2">
      <c r="P408" s="131"/>
      <c r="Q408" s="131"/>
      <c r="R408" s="131"/>
      <c r="S408" s="131"/>
    </row>
    <row r="409" spans="16:19" x14ac:dyDescent="0.2">
      <c r="P409" s="131"/>
      <c r="Q409" s="131"/>
      <c r="R409" s="131"/>
      <c r="S409" s="131"/>
    </row>
    <row r="410" spans="16:19" x14ac:dyDescent="0.2">
      <c r="P410" s="131"/>
      <c r="Q410" s="131"/>
      <c r="R410" s="131"/>
      <c r="S410" s="131"/>
    </row>
    <row r="411" spans="16:19" x14ac:dyDescent="0.2">
      <c r="P411" s="131"/>
      <c r="Q411" s="131"/>
      <c r="R411" s="131"/>
      <c r="S411" s="131"/>
    </row>
    <row r="412" spans="16:19" x14ac:dyDescent="0.2">
      <c r="P412" s="131"/>
      <c r="Q412" s="131"/>
      <c r="R412" s="131"/>
      <c r="S412" s="131"/>
    </row>
    <row r="413" spans="16:19" x14ac:dyDescent="0.2">
      <c r="P413" s="131"/>
      <c r="Q413" s="131"/>
      <c r="R413" s="131"/>
      <c r="S413" s="131"/>
    </row>
    <row r="414" spans="16:19" x14ac:dyDescent="0.2">
      <c r="P414" s="131"/>
      <c r="Q414" s="131"/>
      <c r="R414" s="131"/>
      <c r="S414" s="131"/>
    </row>
    <row r="415" spans="16:19" x14ac:dyDescent="0.2">
      <c r="P415" s="131"/>
      <c r="Q415" s="131"/>
      <c r="R415" s="131"/>
      <c r="S415" s="131"/>
    </row>
    <row r="416" spans="16:19" x14ac:dyDescent="0.2">
      <c r="P416" s="131"/>
      <c r="Q416" s="131"/>
      <c r="R416" s="131"/>
      <c r="S416" s="131"/>
    </row>
    <row r="417" spans="16:19" x14ac:dyDescent="0.2">
      <c r="P417" s="131"/>
      <c r="Q417" s="131"/>
      <c r="R417" s="131"/>
      <c r="S417" s="131"/>
    </row>
    <row r="418" spans="16:19" x14ac:dyDescent="0.2">
      <c r="P418" s="131"/>
      <c r="Q418" s="131"/>
      <c r="R418" s="131"/>
      <c r="S418" s="131"/>
    </row>
    <row r="419" spans="16:19" x14ac:dyDescent="0.2">
      <c r="P419" s="131"/>
      <c r="Q419" s="131"/>
      <c r="R419" s="131"/>
      <c r="S419" s="131"/>
    </row>
    <row r="420" spans="16:19" x14ac:dyDescent="0.2">
      <c r="P420" s="131"/>
      <c r="Q420" s="131"/>
      <c r="R420" s="131"/>
      <c r="S420" s="131"/>
    </row>
    <row r="421" spans="16:19" x14ac:dyDescent="0.2">
      <c r="P421" s="131"/>
      <c r="Q421" s="131"/>
      <c r="R421" s="131"/>
      <c r="S421" s="131"/>
    </row>
    <row r="422" spans="16:19" x14ac:dyDescent="0.2">
      <c r="P422" s="131"/>
      <c r="Q422" s="131"/>
      <c r="R422" s="131"/>
      <c r="S422" s="131"/>
    </row>
    <row r="423" spans="16:19" x14ac:dyDescent="0.2">
      <c r="P423" s="131"/>
      <c r="Q423" s="131"/>
      <c r="R423" s="131"/>
      <c r="S423" s="131"/>
    </row>
    <row r="424" spans="16:19" x14ac:dyDescent="0.2">
      <c r="P424" s="131"/>
      <c r="Q424" s="131"/>
      <c r="R424" s="131"/>
      <c r="S424" s="131"/>
    </row>
    <row r="425" spans="16:19" x14ac:dyDescent="0.2">
      <c r="P425" s="131"/>
      <c r="Q425" s="131"/>
      <c r="R425" s="131"/>
      <c r="S425" s="131"/>
    </row>
    <row r="426" spans="16:19" x14ac:dyDescent="0.2">
      <c r="P426" s="131"/>
      <c r="Q426" s="131"/>
      <c r="R426" s="131"/>
      <c r="S426" s="131"/>
    </row>
    <row r="427" spans="16:19" x14ac:dyDescent="0.2">
      <c r="P427" s="131"/>
      <c r="Q427" s="131"/>
      <c r="R427" s="131"/>
      <c r="S427" s="131"/>
    </row>
    <row r="428" spans="16:19" x14ac:dyDescent="0.2">
      <c r="P428" s="131"/>
      <c r="Q428" s="131"/>
      <c r="R428" s="131"/>
      <c r="S428" s="131"/>
    </row>
    <row r="429" spans="16:19" x14ac:dyDescent="0.2">
      <c r="P429" s="131"/>
      <c r="Q429" s="131"/>
      <c r="R429" s="131"/>
      <c r="S429" s="131"/>
    </row>
    <row r="430" spans="16:19" x14ac:dyDescent="0.2">
      <c r="P430" s="131"/>
      <c r="Q430" s="131"/>
      <c r="R430" s="131"/>
      <c r="S430" s="131"/>
    </row>
    <row r="431" spans="16:19" x14ac:dyDescent="0.2">
      <c r="P431" s="131"/>
      <c r="Q431" s="131"/>
      <c r="R431" s="131"/>
      <c r="S431" s="131"/>
    </row>
  </sheetData>
  <conditionalFormatting sqref="A272:A282 A369:A389 A391:A65846 A284:A309 A311 A347:A354">
    <cfRule type="cellIs" dxfId="60" priority="39" stopIfTrue="1" operator="lessThan">
      <formula>0</formula>
    </cfRule>
  </conditionalFormatting>
  <conditionalFormatting sqref="A357:A367 C358:N389">
    <cfRule type="cellIs" dxfId="59" priority="38" stopIfTrue="1" operator="lessThan">
      <formula>0</formula>
    </cfRule>
  </conditionalFormatting>
  <conditionalFormatting sqref="A390">
    <cfRule type="cellIs" dxfId="58" priority="37" stopIfTrue="1" operator="lessThan">
      <formula>0</formula>
    </cfRule>
  </conditionalFormatting>
  <conditionalFormatting sqref="C273:O305">
    <cfRule type="cellIs" dxfId="57" priority="36" stopIfTrue="1" operator="lessThan">
      <formula>0</formula>
    </cfRule>
  </conditionalFormatting>
  <conditionalFormatting sqref="C390:N390">
    <cfRule type="cellIs" dxfId="56" priority="35" stopIfTrue="1" operator="lessThan">
      <formula>0</formula>
    </cfRule>
  </conditionalFormatting>
  <conditionalFormatting sqref="A312:A322 A324:A346">
    <cfRule type="cellIs" dxfId="55" priority="34" stopIfTrue="1" operator="lessThan">
      <formula>0</formula>
    </cfRule>
  </conditionalFormatting>
  <conditionalFormatting sqref="C313:O345">
    <cfRule type="cellIs" dxfId="54" priority="33" stopIfTrue="1" operator="lessThan">
      <formula>0</formula>
    </cfRule>
  </conditionalFormatting>
  <conditionalFormatting sqref="A195:A205 A207:A229 A269">
    <cfRule type="cellIs" dxfId="53" priority="32" stopIfTrue="1" operator="lessThan">
      <formula>0</formula>
    </cfRule>
  </conditionalFormatting>
  <conditionalFormatting sqref="C196:O228">
    <cfRule type="cellIs" dxfId="52" priority="31" stopIfTrue="1" operator="lessThan">
      <formula>0</formula>
    </cfRule>
  </conditionalFormatting>
  <conditionalFormatting sqref="A233:A243 A245:A267">
    <cfRule type="cellIs" dxfId="51" priority="28" stopIfTrue="1" operator="lessThan">
      <formula>0</formula>
    </cfRule>
  </conditionalFormatting>
  <conditionalFormatting sqref="C234:O266">
    <cfRule type="cellIs" dxfId="50" priority="27" stopIfTrue="1" operator="lessThan">
      <formula>0</formula>
    </cfRule>
  </conditionalFormatting>
  <conditionalFormatting sqref="A4:A14 A16:A41 A153:A154 A116 A77:A78">
    <cfRule type="cellIs" dxfId="49" priority="21" stopIfTrue="1" operator="lessThan">
      <formula>0</formula>
    </cfRule>
  </conditionalFormatting>
  <conditionalFormatting sqref="C5:O37">
    <cfRule type="cellIs" dxfId="48" priority="20" stopIfTrue="1" operator="lessThan">
      <formula>0</formula>
    </cfRule>
  </conditionalFormatting>
  <conditionalFormatting sqref="C158:O190">
    <cfRule type="cellIs" dxfId="47" priority="18" stopIfTrue="1" operator="lessThan">
      <formula>0</formula>
    </cfRule>
  </conditionalFormatting>
  <conditionalFormatting sqref="A157:A167 A169:A192">
    <cfRule type="cellIs" dxfId="46" priority="19" stopIfTrue="1" operator="lessThan">
      <formula>0</formula>
    </cfRule>
  </conditionalFormatting>
  <conditionalFormatting sqref="A118:A128 A130:A152">
    <cfRule type="cellIs" dxfId="45" priority="13" stopIfTrue="1" operator="lessThan">
      <formula>0</formula>
    </cfRule>
  </conditionalFormatting>
  <conditionalFormatting sqref="C119:O151">
    <cfRule type="cellIs" dxfId="44" priority="12" stopIfTrue="1" operator="lessThan">
      <formula>0</formula>
    </cfRule>
  </conditionalFormatting>
  <conditionalFormatting sqref="A81:A91 A93:A115">
    <cfRule type="cellIs" dxfId="43" priority="9" stopIfTrue="1" operator="lessThan">
      <formula>0</formula>
    </cfRule>
  </conditionalFormatting>
  <conditionalFormatting sqref="C82:O114">
    <cfRule type="cellIs" dxfId="42" priority="8" stopIfTrue="1" operator="lessThan">
      <formula>0</formula>
    </cfRule>
  </conditionalFormatting>
  <conditionalFormatting sqref="C43:O75">
    <cfRule type="cellIs" dxfId="41" priority="2" stopIfTrue="1" operator="lessThan">
      <formula>0</formula>
    </cfRule>
  </conditionalFormatting>
  <conditionalFormatting sqref="A42:A52 A54:A76">
    <cfRule type="cellIs" dxfId="40" priority="3" stopIfTrue="1" operator="lessThan">
      <formula>0</formula>
    </cfRule>
  </conditionalFormatting>
  <conditionalFormatting sqref="A2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7"/>
  <sheetViews>
    <sheetView showGridLines="0" showWhiteSpace="0" zoomScaleNormal="100" workbookViewId="0">
      <pane xSplit="2" topLeftCell="C1" activePane="topRight" state="frozen"/>
      <selection pane="topRight" activeCell="H36" activeCellId="1" sqref="E36 H36"/>
    </sheetView>
  </sheetViews>
  <sheetFormatPr defaultColWidth="8.42578125" defaultRowHeight="12" x14ac:dyDescent="0.2"/>
  <cols>
    <col min="1" max="1" width="20.85546875" style="1" bestFit="1" customWidth="1"/>
    <col min="2" max="2" width="5.5703125" style="1" bestFit="1" customWidth="1"/>
    <col min="3" max="3" width="12.140625" style="51" customWidth="1"/>
    <col min="4" max="4" width="7.42578125" style="51" customWidth="1"/>
    <col min="5" max="5" width="11.140625" style="59" customWidth="1"/>
    <col min="6" max="6" width="10.85546875" style="51" customWidth="1"/>
    <col min="7" max="7" width="11.140625" style="56" customWidth="1"/>
    <col min="8" max="8" width="8.5703125" style="29" customWidth="1"/>
    <col min="9" max="9" width="7.42578125" style="51" customWidth="1"/>
    <col min="10" max="10" width="9.7109375" style="56" customWidth="1"/>
    <col min="11" max="11" width="8.5703125" style="29" customWidth="1"/>
    <col min="12" max="12" width="7.42578125" style="51" hidden="1" customWidth="1"/>
    <col min="13" max="13" width="9.7109375" style="56" hidden="1" customWidth="1"/>
    <col min="14" max="14" width="8.5703125" style="29" hidden="1" customWidth="1"/>
    <col min="15" max="15" width="9.140625" style="51" hidden="1" customWidth="1"/>
    <col min="16" max="16" width="9.140625" style="56" hidden="1" customWidth="1"/>
    <col min="17" max="17" width="8.5703125" style="29" hidden="1" customWidth="1"/>
    <col min="18" max="18" width="7.42578125" style="51" hidden="1" customWidth="1"/>
    <col min="19" max="19" width="7.42578125" style="56" hidden="1" customWidth="1"/>
    <col min="20" max="20" width="8.5703125" style="29" hidden="1" customWidth="1"/>
    <col min="21" max="21" width="7.42578125" style="105" hidden="1" customWidth="1"/>
    <col min="22" max="22" width="7.42578125" style="57" hidden="1" customWidth="1"/>
    <col min="23" max="23" width="8.5703125" style="29" hidden="1" customWidth="1"/>
    <col min="24" max="24" width="8.42578125" style="51" hidden="1" customWidth="1"/>
    <col min="25" max="25" width="8.42578125" style="56" hidden="1" customWidth="1"/>
    <col min="26" max="26" width="8.5703125" style="29" hidden="1" customWidth="1"/>
    <col min="27" max="27" width="7.42578125" style="51" hidden="1" customWidth="1"/>
    <col min="28" max="28" width="7.42578125" style="56" hidden="1" customWidth="1"/>
    <col min="29" max="29" width="8.5703125" style="29" hidden="1" customWidth="1"/>
    <col min="30" max="30" width="7.140625" style="51" hidden="1" customWidth="1"/>
    <col min="31" max="31" width="7.140625" style="56" hidden="1" customWidth="1"/>
    <col min="32" max="32" width="8.5703125" style="29" hidden="1" customWidth="1"/>
    <col min="33" max="33" width="8" style="51" hidden="1" customWidth="1"/>
    <col min="34" max="34" width="8" style="56" hidden="1" customWidth="1"/>
    <col min="35" max="35" width="8.5703125" style="29" hidden="1" customWidth="1"/>
    <col min="36" max="36" width="7.42578125" style="51" hidden="1" customWidth="1"/>
    <col min="37" max="37" width="7.42578125" style="56" hidden="1" customWidth="1"/>
    <col min="38" max="38" width="8.5703125" style="29" hidden="1" customWidth="1"/>
    <col min="39" max="39" width="6.7109375" style="33" hidden="1" customWidth="1"/>
    <col min="40" max="40" width="7.42578125" style="29" hidden="1" customWidth="1"/>
    <col min="41" max="42" width="8.85546875" style="29" hidden="1" customWidth="1"/>
    <col min="43" max="43" width="9" style="29" hidden="1" customWidth="1"/>
    <col min="44" max="44" width="9.42578125" style="9" customWidth="1"/>
    <col min="45" max="45" width="9.42578125" style="9" bestFit="1" customWidth="1"/>
    <col min="46" max="46" width="8.28515625" style="27" bestFit="1" customWidth="1"/>
    <col min="47" max="47" width="7.28515625" style="48" bestFit="1" customWidth="1"/>
    <col min="48" max="48" width="10.140625" style="27" bestFit="1" customWidth="1"/>
    <col min="49" max="16384" width="8.42578125" style="1"/>
  </cols>
  <sheetData>
    <row r="1" spans="1:48" ht="12.75" thickBot="1" x14ac:dyDescent="0.25">
      <c r="A1" s="19"/>
      <c r="B1" s="20"/>
      <c r="C1" s="52" t="s">
        <v>47</v>
      </c>
      <c r="D1" s="53" t="s">
        <v>47</v>
      </c>
      <c r="E1" s="58" t="s">
        <v>39</v>
      </c>
      <c r="F1" s="104" t="s">
        <v>1</v>
      </c>
      <c r="G1" s="53" t="s">
        <v>1</v>
      </c>
      <c r="H1" s="28" t="s">
        <v>41</v>
      </c>
      <c r="I1" s="104" t="s">
        <v>48</v>
      </c>
      <c r="J1" s="53" t="s">
        <v>48</v>
      </c>
      <c r="K1" s="28" t="s">
        <v>41</v>
      </c>
      <c r="L1" s="52" t="s">
        <v>49</v>
      </c>
      <c r="M1" s="53" t="s">
        <v>49</v>
      </c>
      <c r="N1" s="28" t="s">
        <v>41</v>
      </c>
      <c r="O1" s="52" t="s">
        <v>2</v>
      </c>
      <c r="P1" s="53" t="s">
        <v>2</v>
      </c>
      <c r="Q1" s="28" t="s">
        <v>41</v>
      </c>
      <c r="R1" s="52" t="s">
        <v>89</v>
      </c>
      <c r="S1" s="53" t="s">
        <v>89</v>
      </c>
      <c r="T1" s="28" t="s">
        <v>41</v>
      </c>
      <c r="U1" s="52" t="s">
        <v>3</v>
      </c>
      <c r="V1" s="53" t="s">
        <v>3</v>
      </c>
      <c r="W1" s="28" t="s">
        <v>41</v>
      </c>
      <c r="X1" s="52" t="s">
        <v>4</v>
      </c>
      <c r="Y1" s="53" t="s">
        <v>4</v>
      </c>
      <c r="Z1" s="28" t="s">
        <v>41</v>
      </c>
      <c r="AA1" s="52" t="s">
        <v>5</v>
      </c>
      <c r="AB1" s="53" t="s">
        <v>5</v>
      </c>
      <c r="AC1" s="28" t="s">
        <v>41</v>
      </c>
      <c r="AD1" s="52" t="s">
        <v>6</v>
      </c>
      <c r="AE1" s="53" t="s">
        <v>6</v>
      </c>
      <c r="AF1" s="28" t="s">
        <v>41</v>
      </c>
      <c r="AG1" s="52" t="s">
        <v>7</v>
      </c>
      <c r="AH1" s="53" t="s">
        <v>7</v>
      </c>
      <c r="AI1" s="28" t="s">
        <v>41</v>
      </c>
      <c r="AJ1" s="52" t="s">
        <v>88</v>
      </c>
      <c r="AK1" s="53" t="s">
        <v>88</v>
      </c>
      <c r="AL1" s="28" t="s">
        <v>41</v>
      </c>
      <c r="AM1" s="30" t="s">
        <v>83</v>
      </c>
      <c r="AN1" s="28" t="s">
        <v>84</v>
      </c>
      <c r="AO1" s="28" t="s">
        <v>85</v>
      </c>
      <c r="AP1" s="28" t="s">
        <v>86</v>
      </c>
      <c r="AQ1" s="28" t="s">
        <v>87</v>
      </c>
      <c r="AR1" s="3" t="s">
        <v>8</v>
      </c>
      <c r="AS1" s="3" t="s">
        <v>8</v>
      </c>
      <c r="AT1" s="21" t="s">
        <v>41</v>
      </c>
      <c r="AU1" s="44" t="s">
        <v>45</v>
      </c>
      <c r="AV1" s="38" t="s">
        <v>46</v>
      </c>
    </row>
    <row r="2" spans="1:48" ht="12.75" thickBot="1" x14ac:dyDescent="0.25">
      <c r="A2" s="12" t="s">
        <v>0</v>
      </c>
      <c r="B2" s="18" t="s">
        <v>81</v>
      </c>
      <c r="C2" s="49">
        <v>2019</v>
      </c>
      <c r="D2" s="54">
        <v>2020</v>
      </c>
      <c r="E2" s="93" t="s">
        <v>40</v>
      </c>
      <c r="F2" s="49">
        <v>2019</v>
      </c>
      <c r="G2" s="54">
        <v>2020</v>
      </c>
      <c r="H2" s="93" t="s">
        <v>40</v>
      </c>
      <c r="I2" s="49">
        <v>2019</v>
      </c>
      <c r="J2" s="54">
        <v>2020</v>
      </c>
      <c r="K2" s="93" t="s">
        <v>40</v>
      </c>
      <c r="L2" s="49">
        <v>2019</v>
      </c>
      <c r="M2" s="54">
        <v>2020</v>
      </c>
      <c r="N2" s="93" t="s">
        <v>40</v>
      </c>
      <c r="O2" s="49">
        <v>2019</v>
      </c>
      <c r="P2" s="54">
        <v>2020</v>
      </c>
      <c r="Q2" s="93" t="s">
        <v>40</v>
      </c>
      <c r="R2" s="49">
        <v>2019</v>
      </c>
      <c r="S2" s="54">
        <v>2020</v>
      </c>
      <c r="T2" s="93" t="s">
        <v>40</v>
      </c>
      <c r="U2" s="49">
        <v>2019</v>
      </c>
      <c r="V2" s="54">
        <v>2020</v>
      </c>
      <c r="W2" s="93" t="s">
        <v>40</v>
      </c>
      <c r="X2" s="49">
        <v>2019</v>
      </c>
      <c r="Y2" s="54">
        <v>2020</v>
      </c>
      <c r="Z2" s="93" t="s">
        <v>40</v>
      </c>
      <c r="AA2" s="49">
        <v>2019</v>
      </c>
      <c r="AB2" s="54">
        <v>2020</v>
      </c>
      <c r="AC2" s="93" t="s">
        <v>40</v>
      </c>
      <c r="AD2" s="49">
        <v>2020</v>
      </c>
      <c r="AE2" s="54">
        <v>2021</v>
      </c>
      <c r="AF2" s="60" t="s">
        <v>40</v>
      </c>
      <c r="AG2" s="49">
        <v>2020</v>
      </c>
      <c r="AH2" s="54">
        <v>2021</v>
      </c>
      <c r="AI2" s="60" t="s">
        <v>40</v>
      </c>
      <c r="AJ2" s="49">
        <v>2020</v>
      </c>
      <c r="AK2" s="54">
        <v>2021</v>
      </c>
      <c r="AL2" s="60" t="s">
        <v>40</v>
      </c>
      <c r="AM2" s="49">
        <v>2020</v>
      </c>
      <c r="AN2" s="54">
        <v>2021</v>
      </c>
      <c r="AO2" s="60" t="s">
        <v>40</v>
      </c>
      <c r="AP2" s="49">
        <v>2020</v>
      </c>
      <c r="AQ2" s="54">
        <v>2021</v>
      </c>
      <c r="AR2" s="60" t="s">
        <v>40</v>
      </c>
      <c r="AS2" s="13" t="s">
        <v>129</v>
      </c>
      <c r="AT2" s="22" t="s">
        <v>40</v>
      </c>
      <c r="AU2" s="45"/>
      <c r="AV2" s="39"/>
    </row>
    <row r="3" spans="1:48" s="6" customFormat="1" x14ac:dyDescent="0.2">
      <c r="A3" s="10" t="s">
        <v>34</v>
      </c>
      <c r="B3" s="14" t="s">
        <v>50</v>
      </c>
      <c r="C3" s="50">
        <f>VLOOKUP($B3,'Monthly update trip volumes'!$A$43:$N$75,3,)</f>
        <v>1789</v>
      </c>
      <c r="D3" s="94">
        <f>VLOOKUP($B3,'Monthly update trip volumes'!$A$5:$N$37,3,)</f>
        <v>217</v>
      </c>
      <c r="E3" s="95">
        <f>IF(D3="","",D3/C3-1)</f>
        <v>-0.87870318613750698</v>
      </c>
      <c r="F3" s="50">
        <f>VLOOKUP($B3,'Monthly update trip volumes'!$A$43:$N$75,4,)</f>
        <v>2001</v>
      </c>
      <c r="G3" s="94">
        <f>VLOOKUP($B3,'Monthly update trip volumes'!$A$5:$N$37,4,)</f>
        <v>316</v>
      </c>
      <c r="H3" s="126">
        <f>IF(G3="","",G3/F3-1)</f>
        <v>-0.84207896051974007</v>
      </c>
      <c r="I3" s="50">
        <f>VLOOKUP($B3,'Monthly update trip volumes'!$A$43:$N$75,5,)</f>
        <v>1824</v>
      </c>
      <c r="J3" s="94">
        <f>VLOOKUP($B3,'Monthly update trip volumes'!$A$5:$N$37,5,)</f>
        <v>573</v>
      </c>
      <c r="K3" s="126">
        <f>IF(J3="","",J3/I3-1)</f>
        <v>-0.68585526315789469</v>
      </c>
      <c r="L3" s="50">
        <f>VLOOKUP($B3,'Monthly update trip volumes'!$A$43:$N$75,6,)</f>
        <v>1973</v>
      </c>
      <c r="M3" s="94">
        <f>VLOOKUP($B3,'Monthly update trip volumes'!$A$5:$N$37,6,)</f>
        <v>0</v>
      </c>
      <c r="N3" s="126">
        <f>IF(M3="","",M3/L3-1)</f>
        <v>-1</v>
      </c>
      <c r="O3" s="50">
        <f>VLOOKUP($B3,'Monthly update trip volumes'!$A$43:$N$75,7,)</f>
        <v>1856</v>
      </c>
      <c r="P3" s="94">
        <f>VLOOKUP($B3,'Monthly update trip volumes'!$A$5:$N$37,7,)</f>
        <v>0</v>
      </c>
      <c r="Q3" s="126">
        <f>IF(P3="","",P3/O3-1)</f>
        <v>-1</v>
      </c>
      <c r="R3" s="50">
        <f>VLOOKUP($B3,'Monthly update trip volumes'!$A$43:$N$75,8,)</f>
        <v>1769</v>
      </c>
      <c r="S3" s="94">
        <f>VLOOKUP($B3,'Monthly update trip volumes'!$A$5:$N$37,8,)</f>
        <v>0</v>
      </c>
      <c r="T3" s="126">
        <f>IF(S3="","",S3/R3-1)</f>
        <v>-1</v>
      </c>
      <c r="U3" s="50">
        <f>VLOOKUP($B3,'Monthly update trip volumes'!$A$43:$N$75,9,)</f>
        <v>2019</v>
      </c>
      <c r="V3" s="94">
        <f>VLOOKUP($B3,'Monthly update trip volumes'!$A$5:$N$37,9,)</f>
        <v>0</v>
      </c>
      <c r="W3" s="126">
        <f>IF(V3="","",V3/U3-1)</f>
        <v>-1</v>
      </c>
      <c r="X3" s="50">
        <f>VLOOKUP($B3,'Monthly update trip volumes'!$A$43:$N$75,10,)</f>
        <v>1999</v>
      </c>
      <c r="Y3" s="94">
        <f>VLOOKUP($B3,'Monthly update trip volumes'!$A$5:$N$37,10,)</f>
        <v>0</v>
      </c>
      <c r="Z3" s="126">
        <f>IF(Y3="","",Y3/X3-1)</f>
        <v>-1</v>
      </c>
      <c r="AA3" s="50">
        <f>VLOOKUP($B3,'Monthly update trip volumes'!$A$43:$N$75,11,)</f>
        <v>1966</v>
      </c>
      <c r="AB3" s="94">
        <f>VLOOKUP($B3,'Monthly update trip volumes'!$A$5:$N$37,11,)</f>
        <v>0</v>
      </c>
      <c r="AC3" s="126">
        <f>IF(AB3="","",AB3/AA3-1)</f>
        <v>-1</v>
      </c>
      <c r="AD3" s="50">
        <f>VLOOKUP($B3,'Monthly update trip volumes'!$A$43:$N$75,12,)</f>
        <v>1926</v>
      </c>
      <c r="AE3" s="94">
        <f>VLOOKUP($B3,'Monthly update trip volumes'!$A$5:$N$37,12,)</f>
        <v>0</v>
      </c>
      <c r="AF3" s="126">
        <f>IF(AE3="","",AE3/AD3-1)</f>
        <v>-1</v>
      </c>
      <c r="AG3" s="50">
        <f>VLOOKUP($B3,'Monthly update trip volumes'!$A$43:$N$75,13,)</f>
        <v>1908</v>
      </c>
      <c r="AH3" s="94">
        <f>VLOOKUP($B3,'Monthly update trip volumes'!$A$5:$N$37,13,)</f>
        <v>0</v>
      </c>
      <c r="AI3" s="126">
        <f>IF(AH3="","",AH3/AG3-1)</f>
        <v>-1</v>
      </c>
      <c r="AJ3" s="50">
        <f>VLOOKUP($B3,'Monthly update trip volumes'!$A$43:$N$75,14,)</f>
        <v>1204</v>
      </c>
      <c r="AK3" s="94">
        <f>VLOOKUP($B3,'Monthly update trip volumes'!$A$5:$N$37,14,)</f>
        <v>0</v>
      </c>
      <c r="AL3" s="95">
        <f t="shared" ref="AL3:AL35" si="0">IF(AK3="","",AK3/AJ3-1)</f>
        <v>-1</v>
      </c>
      <c r="AM3" s="31">
        <f>COUNTIF('Monthly update trip volumes'!C5:N5,"&gt;0")</f>
        <v>3</v>
      </c>
      <c r="AN3" s="34">
        <f>IF(AM3=0,"",IF(AM3=1,C3,IF(AM3=2,C3+F3,IF(AM3=3,C3+F3+I3,IF(AM3=4,C3+F3+I3+L3,IF(AM3=5,C3+F3+I3+L3+O3,IF(AM3=6,C3+F3+I3+L3+O3+R3,"")))))))</f>
        <v>5614</v>
      </c>
      <c r="AO3" s="34" t="str">
        <f>IF(AM3=7,C3+F3+I3+L3+O3+R3+U3,IF(AM3=8,C3+F3+I3+L3+O3+R3+U3+X3,IF(AM3=9,C3+F3+I3+L3+O3+R3+U3+X3+AA3,"")))</f>
        <v/>
      </c>
      <c r="AP3" s="34" t="str">
        <f>IF(AM3=10,C3+F3+I3+L3+O3+R3+U3+X3+AA3+AD3,IF(AM3=11,C3+F3+I3+L3+O3+R3+U3+X3+AA3+AD3+AG3,""))</f>
        <v/>
      </c>
      <c r="AQ3" s="35" t="str">
        <f>IF(AM3=12,C3+F3+I3+L3+O3+R3+U3+X3+AA3+AD3+AG3+AJ3,"")</f>
        <v/>
      </c>
      <c r="AR3" s="11">
        <f>IF(OR($AM3=1,$AM3=2,$AM3=3,$AM3=4,$AM3=5,$AM3=6),AN3,IF(OR(AM3=7,AM3=8,AM3=9),AO3,IF(OR(AM3=10,AM3=11),AP3,AQ3)))</f>
        <v>5614</v>
      </c>
      <c r="AS3" s="11">
        <f>SUM(D3,G3,J3,M3,P3,S3,V3,Y3,AB3,AE3,AH3,AK3)</f>
        <v>1106</v>
      </c>
      <c r="AT3" s="23">
        <f t="shared" ref="AT3:AT35" si="1">IF(AR3="","",AS3/AR3-1)</f>
        <v>-0.80299251870324184</v>
      </c>
      <c r="AU3" s="46">
        <f>AS3/AM3</f>
        <v>368.66666666666669</v>
      </c>
      <c r="AV3" s="40">
        <f t="shared" ref="AV3:AV35" si="2">AS3/$AS$36</f>
        <v>1.8965960730515305E-2</v>
      </c>
    </row>
    <row r="4" spans="1:48" s="6" customFormat="1" x14ac:dyDescent="0.2">
      <c r="A4" s="5" t="s">
        <v>44</v>
      </c>
      <c r="B4" s="15" t="s">
        <v>51</v>
      </c>
      <c r="C4" s="50">
        <f>VLOOKUP($B4,'Monthly update trip volumes'!$A$43:$N$75,3,)</f>
        <v>1826</v>
      </c>
      <c r="D4" s="94">
        <f>VLOOKUP($B4,'Monthly update trip volumes'!$A$5:$N$37,3,)</f>
        <v>188</v>
      </c>
      <c r="E4" s="95">
        <f t="shared" ref="E4:E35" si="3">IF(D4="","",D4/C4-1)</f>
        <v>-0.8970427163198248</v>
      </c>
      <c r="F4" s="50">
        <f>VLOOKUP($B4,'Monthly update trip volumes'!$A$43:$N$75,4,)</f>
        <v>2022</v>
      </c>
      <c r="G4" s="94">
        <f>VLOOKUP($B4,'Monthly update trip volumes'!$A$5:$N$37,4,)</f>
        <v>278</v>
      </c>
      <c r="H4" s="127">
        <f t="shared" ref="H4:H35" si="4">IF(G4="","",G4/F4-1)</f>
        <v>-0.86251236399604347</v>
      </c>
      <c r="I4" s="50">
        <f>VLOOKUP($B4,'Monthly update trip volumes'!$A$43:$N$75,5,)</f>
        <v>1807</v>
      </c>
      <c r="J4" s="94">
        <f>VLOOKUP($B4,'Monthly update trip volumes'!$A$5:$N$37,5,)</f>
        <v>438</v>
      </c>
      <c r="K4" s="95">
        <f t="shared" ref="K4:K35" si="5">IF(J4="","",J4/I4-1)</f>
        <v>-0.75760929717764247</v>
      </c>
      <c r="L4" s="50">
        <f>VLOOKUP($B4,'Monthly update trip volumes'!$A$43:$N$75,6,)</f>
        <v>1973</v>
      </c>
      <c r="M4" s="94">
        <f>VLOOKUP($B4,'Monthly update trip volumes'!$A$5:$N$37,6,)</f>
        <v>0</v>
      </c>
      <c r="N4" s="95">
        <f t="shared" ref="N4:N35" si="6">IF(M4="","",M4/L4-1)</f>
        <v>-1</v>
      </c>
      <c r="O4" s="50">
        <f>VLOOKUP($B4,'Monthly update trip volumes'!$A$43:$N$75,7,)</f>
        <v>1717</v>
      </c>
      <c r="P4" s="94">
        <f>VLOOKUP($B4,'Monthly update trip volumes'!$A$5:$N$37,7,)</f>
        <v>0</v>
      </c>
      <c r="Q4" s="95">
        <f t="shared" ref="Q4:Q35" si="7">IF(P4="","",P4/O4-1)</f>
        <v>-1</v>
      </c>
      <c r="R4" s="50">
        <f>VLOOKUP($B4,'Monthly update trip volumes'!$A$43:$N$75,8,)</f>
        <v>1874</v>
      </c>
      <c r="S4" s="94">
        <f>VLOOKUP($B4,'Monthly update trip volumes'!$A$5:$N$37,8,)</f>
        <v>0</v>
      </c>
      <c r="T4" s="95">
        <f t="shared" ref="T4:T35" si="8">IF(S4="","",S4/R4-1)</f>
        <v>-1</v>
      </c>
      <c r="U4" s="50">
        <f>VLOOKUP($B4,'Monthly update trip volumes'!$A$43:$N$75,9,)</f>
        <v>1675</v>
      </c>
      <c r="V4" s="94">
        <f>VLOOKUP($B4,'Monthly update trip volumes'!$A$5:$N$37,9,)</f>
        <v>0</v>
      </c>
      <c r="W4" s="95">
        <f t="shared" ref="W4:W35" si="9">IF(V4="","",V4/U4-1)</f>
        <v>-1</v>
      </c>
      <c r="X4" s="50">
        <f>VLOOKUP($B4,'Monthly update trip volumes'!$A$43:$N$75,10,)</f>
        <v>1717</v>
      </c>
      <c r="Y4" s="94">
        <f>VLOOKUP($B4,'Monthly update trip volumes'!$A$5:$N$37,10,)</f>
        <v>0</v>
      </c>
      <c r="Z4" s="95">
        <f t="shared" ref="Z4:Z33" si="10">IF(Y4="","",Y4/X4-1)</f>
        <v>-1</v>
      </c>
      <c r="AA4" s="50">
        <f>VLOOKUP($B4,'Monthly update trip volumes'!$A$43:$N$75,11,)</f>
        <v>1389</v>
      </c>
      <c r="AB4" s="94">
        <f>VLOOKUP($B4,'Monthly update trip volumes'!$A$5:$N$37,11,)</f>
        <v>0</v>
      </c>
      <c r="AC4" s="95">
        <f t="shared" ref="AC4:AC35" si="11">IF(AB4="","",AB4/AA4-1)</f>
        <v>-1</v>
      </c>
      <c r="AD4" s="50">
        <f>VLOOKUP($B4,'Monthly update trip volumes'!$A$43:$N$75,12,)</f>
        <v>1647</v>
      </c>
      <c r="AE4" s="94">
        <f>VLOOKUP($B4,'Monthly update trip volumes'!$A$5:$N$37,12,)</f>
        <v>0</v>
      </c>
      <c r="AF4" s="95">
        <f t="shared" ref="AF4:AF35" si="12">IF(AE4="","",AE4/AD4-1)</f>
        <v>-1</v>
      </c>
      <c r="AG4" s="50">
        <f>VLOOKUP($B4,'Monthly update trip volumes'!$A$43:$N$75,13,)</f>
        <v>1538</v>
      </c>
      <c r="AH4" s="94">
        <f>VLOOKUP($B4,'Monthly update trip volumes'!$A$5:$N$37,13,)</f>
        <v>0</v>
      </c>
      <c r="AI4" s="95">
        <f t="shared" ref="AI4:AI35" si="13">IF(AH4="","",AH4/AG4-1)</f>
        <v>-1</v>
      </c>
      <c r="AJ4" s="50">
        <f>VLOOKUP($B4,'Monthly update trip volumes'!$A$43:$N$75,14,)</f>
        <v>903</v>
      </c>
      <c r="AK4" s="94">
        <f>VLOOKUP($B4,'Monthly update trip volumes'!$A$5:$N$37,14,)</f>
        <v>0</v>
      </c>
      <c r="AL4" s="95">
        <f t="shared" si="0"/>
        <v>-1</v>
      </c>
      <c r="AM4" s="31">
        <f>COUNTIF('Monthly update trip volumes'!C6:N6,"&gt;0")</f>
        <v>3</v>
      </c>
      <c r="AN4" s="35">
        <f t="shared" ref="AN4:AN35" si="14">IF(AM4=0,"",IF(AM4=1,C4,IF(AM4=2,C4+F4,IF(AM4=3,C4+F4+I4,IF(AM4=4,C4+F4+I4+L4,IF(AM4=5,C4+F4+I4+L4+O4,IF(AM4=6,C4+F4+I4+L4+O4+R4,"")))))))</f>
        <v>5655</v>
      </c>
      <c r="AO4" s="35" t="str">
        <f t="shared" ref="AO4:AO34" si="15">IF(AM4=7,C4+F4+I4+L4+O4+R4+U4,IF(AM4=8,C4+F4+I4+L4+O4+R4+U4+X4,IF(AM4=9,C4+F4+I4+L4+O4+R4+U4+X4+AA4,"")))</f>
        <v/>
      </c>
      <c r="AP4" s="35" t="str">
        <f t="shared" ref="AP4:AP35" si="16">IF(AM4=10,C4+F4+I4+L4+O4+R4+U4+X4+AA4+AD4,IF(AM4=11,C4+F4+I4+L4+O4+R4+U4+X4+AA4+AD4+AG4,""))</f>
        <v/>
      </c>
      <c r="AQ4" s="35" t="str">
        <f t="shared" ref="AQ4:AQ33" si="17">IF(AM4=12,C4+F4+I4+L4+O4+R4+U4+X4+AA4+AD4+AG4+AJ4,"")</f>
        <v/>
      </c>
      <c r="AR4" s="11">
        <f t="shared" ref="AR4:AR34" si="18">IF(OR($AM4=1,$AM4=2,$AM4=3,$AM4=4,$AM4=5,$AM4=6),AN4,IF(OR(AM4=7,AM4=8,AM4=9),AO4,IF(OR(AM4=10,AM4=11),AP4,AQ4)))</f>
        <v>5655</v>
      </c>
      <c r="AS4" s="11">
        <f t="shared" ref="AS4:AS34" si="19">SUM(D4,G4,J4,M4,P4,S4,V4,Y4,AB4,AE4,AH4,AK4)</f>
        <v>904</v>
      </c>
      <c r="AT4" s="24">
        <f t="shared" si="1"/>
        <v>-0.84014146772767462</v>
      </c>
      <c r="AU4" s="46">
        <f t="shared" ref="AU4:AU35" si="20">AS4/AM4</f>
        <v>301.33333333333331</v>
      </c>
      <c r="AV4" s="41">
        <f t="shared" si="2"/>
        <v>1.5502014918974535E-2</v>
      </c>
    </row>
    <row r="5" spans="1:48" s="6" customFormat="1" x14ac:dyDescent="0.2">
      <c r="A5" s="5" t="s">
        <v>9</v>
      </c>
      <c r="B5" s="15" t="s">
        <v>52</v>
      </c>
      <c r="C5" s="50">
        <f>VLOOKUP($B5,'Monthly update trip volumes'!$A$43:$N$75,3,)</f>
        <v>1165</v>
      </c>
      <c r="D5" s="94">
        <f>VLOOKUP($B5,'Monthly update trip volumes'!$A$5:$N$37,3,)</f>
        <v>68</v>
      </c>
      <c r="E5" s="95">
        <f t="shared" si="3"/>
        <v>-0.94163090128755367</v>
      </c>
      <c r="F5" s="50">
        <f>VLOOKUP($B5,'Monthly update trip volumes'!$A$43:$N$75,4,)</f>
        <v>1351</v>
      </c>
      <c r="G5" s="94">
        <f>VLOOKUP($B5,'Monthly update trip volumes'!$A$5:$N$37,4,)</f>
        <v>138</v>
      </c>
      <c r="H5" s="127">
        <f t="shared" si="4"/>
        <v>-0.89785344189489269</v>
      </c>
      <c r="I5" s="50">
        <f>VLOOKUP($B5,'Monthly update trip volumes'!$A$43:$N$75,5,)</f>
        <v>1052</v>
      </c>
      <c r="J5" s="94">
        <f>VLOOKUP($B5,'Monthly update trip volumes'!$A$5:$N$37,5,)</f>
        <v>217</v>
      </c>
      <c r="K5" s="95">
        <f t="shared" si="5"/>
        <v>-0.79372623574144485</v>
      </c>
      <c r="L5" s="50">
        <f>VLOOKUP($B5,'Monthly update trip volumes'!$A$43:$N$75,6,)</f>
        <v>1190</v>
      </c>
      <c r="M5" s="94">
        <f>VLOOKUP($B5,'Monthly update trip volumes'!$A$5:$N$37,6,)</f>
        <v>0</v>
      </c>
      <c r="N5" s="95">
        <f t="shared" si="6"/>
        <v>-1</v>
      </c>
      <c r="O5" s="50">
        <f>VLOOKUP($B5,'Monthly update trip volumes'!$A$43:$N$75,7,)</f>
        <v>1164</v>
      </c>
      <c r="P5" s="94">
        <f>VLOOKUP($B5,'Monthly update trip volumes'!$A$5:$N$37,7,)</f>
        <v>0</v>
      </c>
      <c r="Q5" s="95">
        <f t="shared" si="7"/>
        <v>-1</v>
      </c>
      <c r="R5" s="50">
        <f>VLOOKUP($B5,'Monthly update trip volumes'!$A$43:$N$75,8,)</f>
        <v>1206</v>
      </c>
      <c r="S5" s="94">
        <f>VLOOKUP($B5,'Monthly update trip volumes'!$A$5:$N$37,8,)</f>
        <v>0</v>
      </c>
      <c r="T5" s="95">
        <f t="shared" si="8"/>
        <v>-1</v>
      </c>
      <c r="U5" s="50">
        <f>VLOOKUP($B5,'Monthly update trip volumes'!$A$43:$N$75,9,)</f>
        <v>1192</v>
      </c>
      <c r="V5" s="94">
        <f>VLOOKUP($B5,'Monthly update trip volumes'!$A$5:$N$37,9,)</f>
        <v>0</v>
      </c>
      <c r="W5" s="95">
        <f t="shared" si="9"/>
        <v>-1</v>
      </c>
      <c r="X5" s="50">
        <f>VLOOKUP($B5,'Monthly update trip volumes'!$A$43:$N$75,10,)</f>
        <v>1110</v>
      </c>
      <c r="Y5" s="94">
        <f>VLOOKUP($B5,'Monthly update trip volumes'!$A$5:$N$37,10,)</f>
        <v>0</v>
      </c>
      <c r="Z5" s="95">
        <f t="shared" si="10"/>
        <v>-1</v>
      </c>
      <c r="AA5" s="50">
        <f>VLOOKUP($B5,'Monthly update trip volumes'!$A$43:$N$75,11,)</f>
        <v>992</v>
      </c>
      <c r="AB5" s="94">
        <f>VLOOKUP($B5,'Monthly update trip volumes'!$A$5:$N$37,11,)</f>
        <v>0</v>
      </c>
      <c r="AC5" s="95">
        <f t="shared" si="11"/>
        <v>-1</v>
      </c>
      <c r="AD5" s="50">
        <f>VLOOKUP($B5,'Monthly update trip volumes'!$A$43:$N$75,12,)</f>
        <v>1066</v>
      </c>
      <c r="AE5" s="94">
        <f>VLOOKUP($B5,'Monthly update trip volumes'!$A$5:$N$37,12,)</f>
        <v>0</v>
      </c>
      <c r="AF5" s="95">
        <f t="shared" si="12"/>
        <v>-1</v>
      </c>
      <c r="AG5" s="50">
        <f>VLOOKUP($B5,'Monthly update trip volumes'!$A$43:$N$75,13,)</f>
        <v>999</v>
      </c>
      <c r="AH5" s="94">
        <f>VLOOKUP($B5,'Monthly update trip volumes'!$A$5:$N$37,13,)</f>
        <v>0</v>
      </c>
      <c r="AI5" s="95">
        <f t="shared" si="13"/>
        <v>-1</v>
      </c>
      <c r="AJ5" s="50">
        <f>VLOOKUP($B5,'Monthly update trip volumes'!$A$43:$N$75,14,)</f>
        <v>697</v>
      </c>
      <c r="AK5" s="94">
        <f>VLOOKUP($B5,'Monthly update trip volumes'!$A$5:$N$37,14,)</f>
        <v>0</v>
      </c>
      <c r="AL5" s="95">
        <f t="shared" si="0"/>
        <v>-1</v>
      </c>
      <c r="AM5" s="31">
        <f>COUNTIF('Monthly update trip volumes'!C7:N7,"&gt;0")</f>
        <v>3</v>
      </c>
      <c r="AN5" s="35">
        <f t="shared" si="14"/>
        <v>3568</v>
      </c>
      <c r="AO5" s="35" t="str">
        <f t="shared" si="15"/>
        <v/>
      </c>
      <c r="AP5" s="35" t="str">
        <f t="shared" si="16"/>
        <v/>
      </c>
      <c r="AQ5" s="35" t="str">
        <f t="shared" si="17"/>
        <v/>
      </c>
      <c r="AR5" s="11">
        <f t="shared" si="18"/>
        <v>3568</v>
      </c>
      <c r="AS5" s="11">
        <f t="shared" si="19"/>
        <v>423</v>
      </c>
      <c r="AT5" s="24">
        <f t="shared" si="1"/>
        <v>-0.88144618834080712</v>
      </c>
      <c r="AU5" s="46">
        <f t="shared" si="20"/>
        <v>141</v>
      </c>
      <c r="AV5" s="41">
        <f t="shared" si="2"/>
        <v>7.2537083083254739E-3</v>
      </c>
    </row>
    <row r="6" spans="1:48" s="6" customFormat="1" x14ac:dyDescent="0.2">
      <c r="A6" s="5" t="s">
        <v>10</v>
      </c>
      <c r="B6" s="15" t="s">
        <v>53</v>
      </c>
      <c r="C6" s="50">
        <f>VLOOKUP($B6,'Monthly update trip volumes'!$A$43:$N$75,3,)</f>
        <v>2726</v>
      </c>
      <c r="D6" s="94">
        <f>VLOOKUP($B6,'Monthly update trip volumes'!$A$5:$N$37,3,)</f>
        <v>343</v>
      </c>
      <c r="E6" s="95">
        <f t="shared" si="3"/>
        <v>-0.87417461482024938</v>
      </c>
      <c r="F6" s="50">
        <f>VLOOKUP($B6,'Monthly update trip volumes'!$A$43:$N$75,4,)</f>
        <v>2777</v>
      </c>
      <c r="G6" s="94">
        <f>VLOOKUP($B6,'Monthly update trip volumes'!$A$5:$N$37,4,)</f>
        <v>506</v>
      </c>
      <c r="H6" s="127">
        <f t="shared" si="4"/>
        <v>-0.81778898091465613</v>
      </c>
      <c r="I6" s="50">
        <f>VLOOKUP($B6,'Monthly update trip volumes'!$A$43:$N$75,5,)</f>
        <v>2567</v>
      </c>
      <c r="J6" s="94">
        <f>VLOOKUP($B6,'Monthly update trip volumes'!$A$5:$N$37,5,)</f>
        <v>891</v>
      </c>
      <c r="K6" s="95">
        <f t="shared" si="5"/>
        <v>-0.65290222049084534</v>
      </c>
      <c r="L6" s="50">
        <f>VLOOKUP($B6,'Monthly update trip volumes'!$A$43:$N$75,6,)</f>
        <v>2839</v>
      </c>
      <c r="M6" s="94">
        <f>VLOOKUP($B6,'Monthly update trip volumes'!$A$5:$N$37,6,)</f>
        <v>0</v>
      </c>
      <c r="N6" s="95">
        <f t="shared" si="6"/>
        <v>-1</v>
      </c>
      <c r="O6" s="50">
        <f>VLOOKUP($B6,'Monthly update trip volumes'!$A$43:$N$75,7,)</f>
        <v>2922</v>
      </c>
      <c r="P6" s="94">
        <f>VLOOKUP($B6,'Monthly update trip volumes'!$A$5:$N$37,7,)</f>
        <v>0</v>
      </c>
      <c r="Q6" s="95">
        <f t="shared" si="7"/>
        <v>-1</v>
      </c>
      <c r="R6" s="50">
        <f>VLOOKUP($B6,'Monthly update trip volumes'!$A$43:$N$75,8,)</f>
        <v>2842</v>
      </c>
      <c r="S6" s="94">
        <f>VLOOKUP($B6,'Monthly update trip volumes'!$A$5:$N$37,8,)</f>
        <v>0</v>
      </c>
      <c r="T6" s="95">
        <f t="shared" si="8"/>
        <v>-1</v>
      </c>
      <c r="U6" s="50">
        <f>VLOOKUP($B6,'Monthly update trip volumes'!$A$43:$N$75,9,)</f>
        <v>3048</v>
      </c>
      <c r="V6" s="94">
        <f>VLOOKUP($B6,'Monthly update trip volumes'!$A$5:$N$37,9,)</f>
        <v>0</v>
      </c>
      <c r="W6" s="95">
        <f t="shared" si="9"/>
        <v>-1</v>
      </c>
      <c r="X6" s="50">
        <f>VLOOKUP($B6,'Monthly update trip volumes'!$A$43:$N$75,10,)</f>
        <v>3165</v>
      </c>
      <c r="Y6" s="94">
        <f>VLOOKUP($B6,'Monthly update trip volumes'!$A$5:$N$37,10,)</f>
        <v>0</v>
      </c>
      <c r="Z6" s="95">
        <f t="shared" si="10"/>
        <v>-1</v>
      </c>
      <c r="AA6" s="50">
        <f>VLOOKUP($B6,'Monthly update trip volumes'!$A$43:$N$75,11,)</f>
        <v>2883</v>
      </c>
      <c r="AB6" s="94">
        <f>VLOOKUP($B6,'Monthly update trip volumes'!$A$5:$N$37,11,)</f>
        <v>0</v>
      </c>
      <c r="AC6" s="95">
        <f t="shared" si="11"/>
        <v>-1</v>
      </c>
      <c r="AD6" s="50">
        <f>VLOOKUP($B6,'Monthly update trip volumes'!$A$43:$N$75,12,)</f>
        <v>3162</v>
      </c>
      <c r="AE6" s="94">
        <f>VLOOKUP($B6,'Monthly update trip volumes'!$A$5:$N$37,12,)</f>
        <v>0</v>
      </c>
      <c r="AF6" s="95">
        <f t="shared" si="12"/>
        <v>-1</v>
      </c>
      <c r="AG6" s="50">
        <f>VLOOKUP($B6,'Monthly update trip volumes'!$A$43:$N$75,13,)</f>
        <v>3116</v>
      </c>
      <c r="AH6" s="94">
        <f>VLOOKUP($B6,'Monthly update trip volumes'!$A$5:$N$37,13,)</f>
        <v>0</v>
      </c>
      <c r="AI6" s="95">
        <f t="shared" si="13"/>
        <v>-1</v>
      </c>
      <c r="AJ6" s="50">
        <f>VLOOKUP($B6,'Monthly update trip volumes'!$A$43:$N$75,14,)</f>
        <v>1944</v>
      </c>
      <c r="AK6" s="94">
        <f>VLOOKUP($B6,'Monthly update trip volumes'!$A$5:$N$37,14,)</f>
        <v>0</v>
      </c>
      <c r="AL6" s="95">
        <f t="shared" si="0"/>
        <v>-1</v>
      </c>
      <c r="AM6" s="31">
        <f>COUNTIF('Monthly update trip volumes'!C8:N8,"&gt;0")</f>
        <v>3</v>
      </c>
      <c r="AN6" s="35">
        <f t="shared" si="14"/>
        <v>8070</v>
      </c>
      <c r="AO6" s="35" t="str">
        <f t="shared" si="15"/>
        <v/>
      </c>
      <c r="AP6" s="35" t="str">
        <f t="shared" si="16"/>
        <v/>
      </c>
      <c r="AQ6" s="35" t="str">
        <f t="shared" si="17"/>
        <v/>
      </c>
      <c r="AR6" s="11">
        <f t="shared" si="18"/>
        <v>8070</v>
      </c>
      <c r="AS6" s="11">
        <f t="shared" si="19"/>
        <v>1740</v>
      </c>
      <c r="AT6" s="24">
        <f t="shared" si="1"/>
        <v>-0.78438661710037172</v>
      </c>
      <c r="AU6" s="46">
        <f t="shared" si="20"/>
        <v>580</v>
      </c>
      <c r="AV6" s="41">
        <f t="shared" si="2"/>
        <v>2.9837949069707624E-2</v>
      </c>
    </row>
    <row r="7" spans="1:48" s="6" customFormat="1" x14ac:dyDescent="0.2">
      <c r="A7" s="5" t="s">
        <v>11</v>
      </c>
      <c r="B7" s="15" t="s">
        <v>54</v>
      </c>
      <c r="C7" s="50">
        <f>VLOOKUP($B7,'Monthly update trip volumes'!$A$43:$N$75,3,)</f>
        <v>1216</v>
      </c>
      <c r="D7" s="94">
        <f>VLOOKUP($B7,'Monthly update trip volumes'!$A$5:$N$37,3,)</f>
        <v>157</v>
      </c>
      <c r="E7" s="95">
        <f t="shared" si="3"/>
        <v>-0.87088815789473684</v>
      </c>
      <c r="F7" s="50">
        <f>VLOOKUP($B7,'Monthly update trip volumes'!$A$43:$N$75,4,)</f>
        <v>1344</v>
      </c>
      <c r="G7" s="94">
        <f>VLOOKUP($B7,'Monthly update trip volumes'!$A$5:$N$37,4,)</f>
        <v>233</v>
      </c>
      <c r="H7" s="127">
        <f t="shared" si="4"/>
        <v>-0.82663690476190477</v>
      </c>
      <c r="I7" s="50">
        <f>VLOOKUP($B7,'Monthly update trip volumes'!$A$43:$N$75,5,)</f>
        <v>1219</v>
      </c>
      <c r="J7" s="94">
        <f>VLOOKUP($B7,'Monthly update trip volumes'!$A$5:$N$37,5,)</f>
        <v>353</v>
      </c>
      <c r="K7" s="95">
        <f t="shared" si="5"/>
        <v>-0.71041837571780153</v>
      </c>
      <c r="L7" s="50">
        <f>VLOOKUP($B7,'Monthly update trip volumes'!$A$43:$N$75,6,)</f>
        <v>1347</v>
      </c>
      <c r="M7" s="94">
        <f>VLOOKUP($B7,'Monthly update trip volumes'!$A$5:$N$37,6,)</f>
        <v>0</v>
      </c>
      <c r="N7" s="95">
        <f t="shared" si="6"/>
        <v>-1</v>
      </c>
      <c r="O7" s="50">
        <f>VLOOKUP($B7,'Monthly update trip volumes'!$A$43:$N$75,7,)</f>
        <v>1473</v>
      </c>
      <c r="P7" s="94">
        <f>VLOOKUP($B7,'Monthly update trip volumes'!$A$5:$N$37,7,)</f>
        <v>0</v>
      </c>
      <c r="Q7" s="95">
        <f t="shared" si="7"/>
        <v>-1</v>
      </c>
      <c r="R7" s="50">
        <f>VLOOKUP($B7,'Monthly update trip volumes'!$A$43:$N$75,8,)</f>
        <v>1407</v>
      </c>
      <c r="S7" s="94">
        <f>VLOOKUP($B7,'Monthly update trip volumes'!$A$5:$N$37,8,)</f>
        <v>0</v>
      </c>
      <c r="T7" s="95">
        <f t="shared" si="8"/>
        <v>-1</v>
      </c>
      <c r="U7" s="50">
        <f>VLOOKUP($B7,'Monthly update trip volumes'!$A$43:$N$75,9,)</f>
        <v>1557</v>
      </c>
      <c r="V7" s="94">
        <f>VLOOKUP($B7,'Monthly update trip volumes'!$A$5:$N$37,9,)</f>
        <v>0</v>
      </c>
      <c r="W7" s="95">
        <f t="shared" si="9"/>
        <v>-1</v>
      </c>
      <c r="X7" s="50">
        <f>VLOOKUP($B7,'Monthly update trip volumes'!$A$43:$N$75,10,)</f>
        <v>1388</v>
      </c>
      <c r="Y7" s="94">
        <f>VLOOKUP($B7,'Monthly update trip volumes'!$A$5:$N$37,10,)</f>
        <v>0</v>
      </c>
      <c r="Z7" s="95">
        <f t="shared" si="10"/>
        <v>-1</v>
      </c>
      <c r="AA7" s="50">
        <f>VLOOKUP($B7,'Monthly update trip volumes'!$A$43:$N$75,11,)</f>
        <v>1403</v>
      </c>
      <c r="AB7" s="94">
        <f>VLOOKUP($B7,'Monthly update trip volumes'!$A$5:$N$37,11,)</f>
        <v>0</v>
      </c>
      <c r="AC7" s="95">
        <f t="shared" si="11"/>
        <v>-1</v>
      </c>
      <c r="AD7" s="50">
        <f>VLOOKUP($B7,'Monthly update trip volumes'!$A$43:$N$75,12,)</f>
        <v>1506</v>
      </c>
      <c r="AE7" s="94">
        <f>VLOOKUP($B7,'Monthly update trip volumes'!$A$5:$N$37,12,)</f>
        <v>0</v>
      </c>
      <c r="AF7" s="95">
        <f t="shared" si="12"/>
        <v>-1</v>
      </c>
      <c r="AG7" s="50">
        <f>VLOOKUP($B7,'Monthly update trip volumes'!$A$43:$N$75,13,)</f>
        <v>1417</v>
      </c>
      <c r="AH7" s="94">
        <f>VLOOKUP($B7,'Monthly update trip volumes'!$A$5:$N$37,13,)</f>
        <v>0</v>
      </c>
      <c r="AI7" s="95">
        <f t="shared" si="13"/>
        <v>-1</v>
      </c>
      <c r="AJ7" s="50">
        <f>VLOOKUP($B7,'Monthly update trip volumes'!$A$43:$N$75,14,)</f>
        <v>1010</v>
      </c>
      <c r="AK7" s="94">
        <f>VLOOKUP($B7,'Monthly update trip volumes'!$A$5:$N$37,14,)</f>
        <v>0</v>
      </c>
      <c r="AL7" s="95">
        <f t="shared" si="0"/>
        <v>-1</v>
      </c>
      <c r="AM7" s="31">
        <f>COUNTIF('Monthly update trip volumes'!C9:N9,"&gt;0")</f>
        <v>3</v>
      </c>
      <c r="AN7" s="35">
        <f t="shared" si="14"/>
        <v>3779</v>
      </c>
      <c r="AO7" s="35" t="str">
        <f t="shared" si="15"/>
        <v/>
      </c>
      <c r="AP7" s="35" t="str">
        <f t="shared" si="16"/>
        <v/>
      </c>
      <c r="AQ7" s="35" t="str">
        <f t="shared" si="17"/>
        <v/>
      </c>
      <c r="AR7" s="11">
        <f t="shared" si="18"/>
        <v>3779</v>
      </c>
      <c r="AS7" s="11">
        <f t="shared" si="19"/>
        <v>743</v>
      </c>
      <c r="AT7" s="24">
        <f t="shared" si="1"/>
        <v>-0.80338713945488227</v>
      </c>
      <c r="AU7" s="46">
        <f t="shared" si="20"/>
        <v>247.66666666666666</v>
      </c>
      <c r="AV7" s="41">
        <f t="shared" si="2"/>
        <v>1.274114721769699E-2</v>
      </c>
    </row>
    <row r="8" spans="1:48" s="6" customFormat="1" x14ac:dyDescent="0.2">
      <c r="A8" s="5" t="s">
        <v>12</v>
      </c>
      <c r="B8" s="15" t="s">
        <v>55</v>
      </c>
      <c r="C8" s="50">
        <f>VLOOKUP($B8,'Monthly update trip volumes'!$A$43:$N$75,3,)</f>
        <v>3870</v>
      </c>
      <c r="D8" s="94">
        <f>VLOOKUP($B8,'Monthly update trip volumes'!$A$5:$N$37,3,)</f>
        <v>746</v>
      </c>
      <c r="E8" s="95">
        <f t="shared" si="3"/>
        <v>-0.80723514211886305</v>
      </c>
      <c r="F8" s="50">
        <f>VLOOKUP($B8,'Monthly update trip volumes'!$A$43:$N$75,4,)</f>
        <v>3836</v>
      </c>
      <c r="G8" s="94">
        <f>VLOOKUP($B8,'Monthly update trip volumes'!$A$5:$N$37,4,)</f>
        <v>1025</v>
      </c>
      <c r="H8" s="127">
        <f t="shared" si="4"/>
        <v>-0.7327945776850886</v>
      </c>
      <c r="I8" s="50">
        <f>VLOOKUP($B8,'Monthly update trip volumes'!$A$43:$N$75,5,)</f>
        <v>2814</v>
      </c>
      <c r="J8" s="94">
        <f>VLOOKUP($B8,'Monthly update trip volumes'!$A$5:$N$37,5,)</f>
        <v>1665</v>
      </c>
      <c r="K8" s="95">
        <f t="shared" si="5"/>
        <v>-0.40831556503198296</v>
      </c>
      <c r="L8" s="50">
        <f>VLOOKUP($B8,'Monthly update trip volumes'!$A$43:$N$75,6,)</f>
        <v>3033</v>
      </c>
      <c r="M8" s="94">
        <f>VLOOKUP($B8,'Monthly update trip volumes'!$A$5:$N$37,6,)</f>
        <v>0</v>
      </c>
      <c r="N8" s="95">
        <f t="shared" si="6"/>
        <v>-1</v>
      </c>
      <c r="O8" s="50">
        <f>VLOOKUP($B8,'Monthly update trip volumes'!$A$43:$N$75,7,)</f>
        <v>2849</v>
      </c>
      <c r="P8" s="94">
        <f>VLOOKUP($B8,'Monthly update trip volumes'!$A$5:$N$37,7,)</f>
        <v>0</v>
      </c>
      <c r="Q8" s="95">
        <f t="shared" si="7"/>
        <v>-1</v>
      </c>
      <c r="R8" s="50">
        <f>VLOOKUP($B8,'Monthly update trip volumes'!$A$43:$N$75,8,)</f>
        <v>3152</v>
      </c>
      <c r="S8" s="94">
        <f>VLOOKUP($B8,'Monthly update trip volumes'!$A$5:$N$37,8,)</f>
        <v>0</v>
      </c>
      <c r="T8" s="95">
        <f t="shared" si="8"/>
        <v>-1</v>
      </c>
      <c r="U8" s="50">
        <f>VLOOKUP($B8,'Monthly update trip volumes'!$A$43:$N$75,9,)</f>
        <v>3181</v>
      </c>
      <c r="V8" s="94">
        <f>VLOOKUP($B8,'Monthly update trip volumes'!$A$5:$N$37,9,)</f>
        <v>0</v>
      </c>
      <c r="W8" s="95">
        <f t="shared" si="9"/>
        <v>-1</v>
      </c>
      <c r="X8" s="50">
        <f>VLOOKUP($B8,'Monthly update trip volumes'!$A$43:$N$75,10,)</f>
        <v>3121</v>
      </c>
      <c r="Y8" s="94">
        <f>VLOOKUP($B8,'Monthly update trip volumes'!$A$5:$N$37,10,)</f>
        <v>0</v>
      </c>
      <c r="Z8" s="95">
        <f t="shared" si="10"/>
        <v>-1</v>
      </c>
      <c r="AA8" s="50">
        <f>VLOOKUP($B8,'Monthly update trip volumes'!$A$43:$N$75,11,)</f>
        <v>2928</v>
      </c>
      <c r="AB8" s="94">
        <f>VLOOKUP($B8,'Monthly update trip volumes'!$A$5:$N$37,11,)</f>
        <v>0</v>
      </c>
      <c r="AC8" s="95">
        <f t="shared" si="11"/>
        <v>-1</v>
      </c>
      <c r="AD8" s="50">
        <f>VLOOKUP($B8,'Monthly update trip volumes'!$A$43:$N$75,12,)</f>
        <v>3496</v>
      </c>
      <c r="AE8" s="94">
        <f>VLOOKUP($B8,'Monthly update trip volumes'!$A$5:$N$37,12,)</f>
        <v>0</v>
      </c>
      <c r="AF8" s="95">
        <f t="shared" si="12"/>
        <v>-1</v>
      </c>
      <c r="AG8" s="50">
        <f>VLOOKUP($B8,'Monthly update trip volumes'!$A$43:$N$75,13,)</f>
        <v>3371</v>
      </c>
      <c r="AH8" s="94">
        <f>VLOOKUP($B8,'Monthly update trip volumes'!$A$5:$N$37,13,)</f>
        <v>0</v>
      </c>
      <c r="AI8" s="95">
        <f t="shared" si="13"/>
        <v>-1</v>
      </c>
      <c r="AJ8" s="50">
        <f>VLOOKUP($B8,'Monthly update trip volumes'!$A$43:$N$75,14,)</f>
        <v>2211</v>
      </c>
      <c r="AK8" s="94">
        <f>VLOOKUP($B8,'Monthly update trip volumes'!$A$5:$N$37,14,)</f>
        <v>0</v>
      </c>
      <c r="AL8" s="95">
        <f t="shared" si="0"/>
        <v>-1</v>
      </c>
      <c r="AM8" s="31">
        <f>COUNTIF('Monthly update trip volumes'!C10:N10,"&gt;0")</f>
        <v>3</v>
      </c>
      <c r="AN8" s="35">
        <f t="shared" si="14"/>
        <v>10520</v>
      </c>
      <c r="AO8" s="35" t="str">
        <f t="shared" si="15"/>
        <v/>
      </c>
      <c r="AP8" s="35" t="str">
        <f t="shared" si="16"/>
        <v/>
      </c>
      <c r="AQ8" s="35" t="str">
        <f t="shared" si="17"/>
        <v/>
      </c>
      <c r="AR8" s="11">
        <f t="shared" si="18"/>
        <v>10520</v>
      </c>
      <c r="AS8" s="11">
        <f t="shared" si="19"/>
        <v>3436</v>
      </c>
      <c r="AT8" s="24">
        <f t="shared" si="1"/>
        <v>-0.67338403041825101</v>
      </c>
      <c r="AU8" s="46">
        <f t="shared" si="20"/>
        <v>1145.3333333333333</v>
      </c>
      <c r="AV8" s="41">
        <f t="shared" si="2"/>
        <v>5.892137528937666E-2</v>
      </c>
    </row>
    <row r="9" spans="1:48" s="6" customFormat="1" x14ac:dyDescent="0.2">
      <c r="A9" s="5" t="s">
        <v>13</v>
      </c>
      <c r="B9" s="15" t="s">
        <v>56</v>
      </c>
      <c r="C9" s="50">
        <f>VLOOKUP($B9,'Monthly update trip volumes'!$A$43:$N$75,3,)</f>
        <v>62</v>
      </c>
      <c r="D9" s="94">
        <f>VLOOKUP($B9,'Monthly update trip volumes'!$A$5:$N$37,3,)</f>
        <v>10</v>
      </c>
      <c r="E9" s="95">
        <f t="shared" si="3"/>
        <v>-0.83870967741935487</v>
      </c>
      <c r="F9" s="50">
        <f>VLOOKUP($B9,'Monthly update trip volumes'!$A$43:$N$75,4,)</f>
        <v>72</v>
      </c>
      <c r="G9" s="94">
        <f>VLOOKUP($B9,'Monthly update trip volumes'!$A$5:$N$37,4,)</f>
        <v>19</v>
      </c>
      <c r="H9" s="127">
        <f t="shared" si="4"/>
        <v>-0.73611111111111116</v>
      </c>
      <c r="I9" s="50">
        <f>VLOOKUP($B9,'Monthly update trip volumes'!$A$43:$N$75,5,)</f>
        <v>66</v>
      </c>
      <c r="J9" s="94">
        <f>VLOOKUP($B9,'Monthly update trip volumes'!$A$5:$N$37,5,)</f>
        <v>26</v>
      </c>
      <c r="K9" s="95">
        <f t="shared" si="5"/>
        <v>-0.60606060606060608</v>
      </c>
      <c r="L9" s="50">
        <f>VLOOKUP($B9,'Monthly update trip volumes'!$A$43:$N$75,6,)</f>
        <v>80</v>
      </c>
      <c r="M9" s="94">
        <f>VLOOKUP($B9,'Monthly update trip volumes'!$A$5:$N$37,6,)</f>
        <v>0</v>
      </c>
      <c r="N9" s="95">
        <f t="shared" si="6"/>
        <v>-1</v>
      </c>
      <c r="O9" s="50">
        <f>VLOOKUP($B9,'Monthly update trip volumes'!$A$43:$N$75,7,)</f>
        <v>66</v>
      </c>
      <c r="P9" s="94">
        <f>VLOOKUP($B9,'Monthly update trip volumes'!$A$5:$N$37,7,)</f>
        <v>0</v>
      </c>
      <c r="Q9" s="95">
        <f t="shared" si="7"/>
        <v>-1</v>
      </c>
      <c r="R9" s="50">
        <f>VLOOKUP($B9,'Monthly update trip volumes'!$A$43:$N$75,8,)</f>
        <v>83</v>
      </c>
      <c r="S9" s="94">
        <f>VLOOKUP($B9,'Monthly update trip volumes'!$A$5:$N$37,8,)</f>
        <v>0</v>
      </c>
      <c r="T9" s="95">
        <f t="shared" si="8"/>
        <v>-1</v>
      </c>
      <c r="U9" s="50">
        <f>VLOOKUP($B9,'Monthly update trip volumes'!$A$43:$N$75,9,)</f>
        <v>60</v>
      </c>
      <c r="V9" s="94">
        <f>VLOOKUP($B9,'Monthly update trip volumes'!$A$5:$N$37,9,)</f>
        <v>0</v>
      </c>
      <c r="W9" s="95">
        <f t="shared" si="9"/>
        <v>-1</v>
      </c>
      <c r="X9" s="50">
        <f>VLOOKUP($B9,'Monthly update trip volumes'!$A$43:$N$75,10,)</f>
        <v>71</v>
      </c>
      <c r="Y9" s="94">
        <f>VLOOKUP($B9,'Monthly update trip volumes'!$A$5:$N$37,10,)</f>
        <v>0</v>
      </c>
      <c r="Z9" s="95">
        <f t="shared" si="10"/>
        <v>-1</v>
      </c>
      <c r="AA9" s="50">
        <f>VLOOKUP($B9,'Monthly update trip volumes'!$A$43:$N$75,11,)</f>
        <v>74</v>
      </c>
      <c r="AB9" s="94">
        <f>VLOOKUP($B9,'Monthly update trip volumes'!$A$5:$N$37,11,)</f>
        <v>0</v>
      </c>
      <c r="AC9" s="95">
        <f t="shared" si="11"/>
        <v>-1</v>
      </c>
      <c r="AD9" s="50">
        <f>VLOOKUP($B9,'Monthly update trip volumes'!$A$43:$N$75,12,)</f>
        <v>87</v>
      </c>
      <c r="AE9" s="94">
        <f>VLOOKUP($B9,'Monthly update trip volumes'!$A$5:$N$37,12,)</f>
        <v>0</v>
      </c>
      <c r="AF9" s="95">
        <f t="shared" si="12"/>
        <v>-1</v>
      </c>
      <c r="AG9" s="50">
        <f>VLOOKUP($B9,'Monthly update trip volumes'!$A$43:$N$75,13,)</f>
        <v>67</v>
      </c>
      <c r="AH9" s="94">
        <f>VLOOKUP($B9,'Monthly update trip volumes'!$A$5:$N$37,13,)</f>
        <v>0</v>
      </c>
      <c r="AI9" s="95">
        <f t="shared" si="13"/>
        <v>-1</v>
      </c>
      <c r="AJ9" s="50">
        <f>VLOOKUP($B9,'Monthly update trip volumes'!$A$43:$N$75,14,)</f>
        <v>66</v>
      </c>
      <c r="AK9" s="94">
        <f>VLOOKUP($B9,'Monthly update trip volumes'!$A$5:$N$37,14,)</f>
        <v>0</v>
      </c>
      <c r="AL9" s="95">
        <f t="shared" si="0"/>
        <v>-1</v>
      </c>
      <c r="AM9" s="31">
        <f>COUNTIF('Monthly update trip volumes'!C11:N11,"&gt;0")</f>
        <v>3</v>
      </c>
      <c r="AN9" s="35">
        <f t="shared" si="14"/>
        <v>200</v>
      </c>
      <c r="AO9" s="35" t="str">
        <f t="shared" si="15"/>
        <v/>
      </c>
      <c r="AP9" s="35" t="str">
        <f t="shared" si="16"/>
        <v/>
      </c>
      <c r="AQ9" s="35" t="str">
        <f t="shared" si="17"/>
        <v/>
      </c>
      <c r="AR9" s="11">
        <f t="shared" si="18"/>
        <v>200</v>
      </c>
      <c r="AS9" s="11">
        <f t="shared" si="19"/>
        <v>55</v>
      </c>
      <c r="AT9" s="24">
        <f t="shared" si="1"/>
        <v>-0.72499999999999998</v>
      </c>
      <c r="AU9" s="46">
        <f t="shared" si="20"/>
        <v>18.333333333333332</v>
      </c>
      <c r="AV9" s="41">
        <f t="shared" si="2"/>
        <v>9.4315356254822942E-4</v>
      </c>
    </row>
    <row r="10" spans="1:48" s="6" customFormat="1" x14ac:dyDescent="0.2">
      <c r="A10" s="5" t="s">
        <v>14</v>
      </c>
      <c r="B10" s="15" t="s">
        <v>57</v>
      </c>
      <c r="C10" s="50">
        <f>VLOOKUP($B10,'Monthly update trip volumes'!$A$43:$N$75,3,)</f>
        <v>2139</v>
      </c>
      <c r="D10" s="94">
        <f>VLOOKUP($B10,'Monthly update trip volumes'!$A$5:$N$37,3,)</f>
        <v>261</v>
      </c>
      <c r="E10" s="95">
        <f t="shared" si="3"/>
        <v>-0.87798036465638152</v>
      </c>
      <c r="F10" s="50">
        <f>VLOOKUP($B10,'Monthly update trip volumes'!$A$43:$N$75,4,)</f>
        <v>1999</v>
      </c>
      <c r="G10" s="94">
        <f>VLOOKUP($B10,'Monthly update trip volumes'!$A$5:$N$37,4,)</f>
        <v>376</v>
      </c>
      <c r="H10" s="127">
        <f t="shared" si="4"/>
        <v>-0.81190595297648827</v>
      </c>
      <c r="I10" s="50">
        <f>VLOOKUP($B10,'Monthly update trip volumes'!$A$43:$N$75,5,)</f>
        <v>1980</v>
      </c>
      <c r="J10" s="94">
        <f>VLOOKUP($B10,'Monthly update trip volumes'!$A$5:$N$37,5,)</f>
        <v>634</v>
      </c>
      <c r="K10" s="95">
        <f t="shared" si="5"/>
        <v>-0.67979797979797985</v>
      </c>
      <c r="L10" s="50">
        <f>VLOOKUP($B10,'Monthly update trip volumes'!$A$43:$N$75,6,)</f>
        <v>1996</v>
      </c>
      <c r="M10" s="94">
        <f>VLOOKUP($B10,'Monthly update trip volumes'!$A$5:$N$37,6,)</f>
        <v>0</v>
      </c>
      <c r="N10" s="95">
        <f t="shared" si="6"/>
        <v>-1</v>
      </c>
      <c r="O10" s="50">
        <f>VLOOKUP($B10,'Monthly update trip volumes'!$A$43:$N$75,7,)</f>
        <v>1902</v>
      </c>
      <c r="P10" s="94">
        <f>VLOOKUP($B10,'Monthly update trip volumes'!$A$5:$N$37,7,)</f>
        <v>0</v>
      </c>
      <c r="Q10" s="95">
        <f t="shared" si="7"/>
        <v>-1</v>
      </c>
      <c r="R10" s="50">
        <f>VLOOKUP($B10,'Monthly update trip volumes'!$A$43:$N$75,8,)</f>
        <v>1937</v>
      </c>
      <c r="S10" s="94">
        <f>VLOOKUP($B10,'Monthly update trip volumes'!$A$5:$N$37,8,)</f>
        <v>0</v>
      </c>
      <c r="T10" s="95">
        <f t="shared" si="8"/>
        <v>-1</v>
      </c>
      <c r="U10" s="50">
        <f>VLOOKUP($B10,'Monthly update trip volumes'!$A$43:$N$75,9,)</f>
        <v>1876</v>
      </c>
      <c r="V10" s="94">
        <f>VLOOKUP($B10,'Monthly update trip volumes'!$A$5:$N$37,9,)</f>
        <v>0</v>
      </c>
      <c r="W10" s="95">
        <f t="shared" si="9"/>
        <v>-1</v>
      </c>
      <c r="X10" s="50">
        <f>VLOOKUP($B10,'Monthly update trip volumes'!$A$43:$N$75,10,)</f>
        <v>1780</v>
      </c>
      <c r="Y10" s="94">
        <f>VLOOKUP($B10,'Monthly update trip volumes'!$A$5:$N$37,10,)</f>
        <v>0</v>
      </c>
      <c r="Z10" s="95">
        <f t="shared" si="10"/>
        <v>-1</v>
      </c>
      <c r="AA10" s="50">
        <f>VLOOKUP($B10,'Monthly update trip volumes'!$A$43:$N$75,11,)</f>
        <v>1582</v>
      </c>
      <c r="AB10" s="94">
        <f>VLOOKUP($B10,'Monthly update trip volumes'!$A$5:$N$37,11,)</f>
        <v>0</v>
      </c>
      <c r="AC10" s="95">
        <f t="shared" si="11"/>
        <v>-1</v>
      </c>
      <c r="AD10" s="50">
        <f>VLOOKUP($B10,'Monthly update trip volumes'!$A$43:$N$75,12,)</f>
        <v>1674</v>
      </c>
      <c r="AE10" s="94">
        <f>VLOOKUP($B10,'Monthly update trip volumes'!$A$5:$N$37,12,)</f>
        <v>0</v>
      </c>
      <c r="AF10" s="95">
        <f t="shared" si="12"/>
        <v>-1</v>
      </c>
      <c r="AG10" s="50">
        <f>VLOOKUP($B10,'Monthly update trip volumes'!$A$43:$N$75,13,)</f>
        <v>1613</v>
      </c>
      <c r="AH10" s="94">
        <f>VLOOKUP($B10,'Monthly update trip volumes'!$A$5:$N$37,13,)</f>
        <v>0</v>
      </c>
      <c r="AI10" s="95">
        <f t="shared" si="13"/>
        <v>-1</v>
      </c>
      <c r="AJ10" s="50">
        <f>VLOOKUP($B10,'Monthly update trip volumes'!$A$43:$N$75,14,)</f>
        <v>1195</v>
      </c>
      <c r="AK10" s="94">
        <f>VLOOKUP($B10,'Monthly update trip volumes'!$A$5:$N$37,14,)</f>
        <v>0</v>
      </c>
      <c r="AL10" s="95">
        <f t="shared" si="0"/>
        <v>-1</v>
      </c>
      <c r="AM10" s="31">
        <f>COUNTIF('Monthly update trip volumes'!C12:N12,"&gt;0")</f>
        <v>3</v>
      </c>
      <c r="AN10" s="35">
        <f t="shared" si="14"/>
        <v>6118</v>
      </c>
      <c r="AO10" s="35" t="str">
        <f t="shared" si="15"/>
        <v/>
      </c>
      <c r="AP10" s="35" t="str">
        <f t="shared" si="16"/>
        <v/>
      </c>
      <c r="AQ10" s="35" t="str">
        <f t="shared" si="17"/>
        <v/>
      </c>
      <c r="AR10" s="11">
        <f t="shared" si="18"/>
        <v>6118</v>
      </c>
      <c r="AS10" s="11">
        <f t="shared" si="19"/>
        <v>1271</v>
      </c>
      <c r="AT10" s="24">
        <f t="shared" si="1"/>
        <v>-0.7922523700555737</v>
      </c>
      <c r="AU10" s="46">
        <f t="shared" si="20"/>
        <v>423.66666666666669</v>
      </c>
      <c r="AV10" s="41">
        <f t="shared" si="2"/>
        <v>2.1795421418159992E-2</v>
      </c>
    </row>
    <row r="11" spans="1:48" s="6" customFormat="1" x14ac:dyDescent="0.2">
      <c r="A11" s="5" t="s">
        <v>15</v>
      </c>
      <c r="B11" s="15" t="s">
        <v>58</v>
      </c>
      <c r="C11" s="50">
        <f>VLOOKUP($B11,'Monthly update trip volumes'!$A$43:$N$75,3,)</f>
        <v>2449</v>
      </c>
      <c r="D11" s="94">
        <f>VLOOKUP($B11,'Monthly update trip volumes'!$A$5:$N$37,3,)</f>
        <v>361</v>
      </c>
      <c r="E11" s="95">
        <f t="shared" si="3"/>
        <v>-0.85259289505920788</v>
      </c>
      <c r="F11" s="50">
        <f>VLOOKUP($B11,'Monthly update trip volumes'!$A$43:$N$75,4,)</f>
        <v>2574</v>
      </c>
      <c r="G11" s="94">
        <f>VLOOKUP($B11,'Monthly update trip volumes'!$A$5:$N$37,4,)</f>
        <v>485</v>
      </c>
      <c r="H11" s="127">
        <f t="shared" si="4"/>
        <v>-0.81157731157731161</v>
      </c>
      <c r="I11" s="50">
        <f>VLOOKUP($B11,'Monthly update trip volumes'!$A$43:$N$75,5,)</f>
        <v>2426</v>
      </c>
      <c r="J11" s="94">
        <f>VLOOKUP($B11,'Monthly update trip volumes'!$A$5:$N$37,5,)</f>
        <v>798</v>
      </c>
      <c r="K11" s="95">
        <f t="shared" si="5"/>
        <v>-0.67106347897774121</v>
      </c>
      <c r="L11" s="50">
        <f>VLOOKUP($B11,'Monthly update trip volumes'!$A$43:$N$75,6,)</f>
        <v>2574</v>
      </c>
      <c r="M11" s="94">
        <f>VLOOKUP($B11,'Monthly update trip volumes'!$A$5:$N$37,6,)</f>
        <v>0</v>
      </c>
      <c r="N11" s="95">
        <f t="shared" si="6"/>
        <v>-1</v>
      </c>
      <c r="O11" s="50">
        <f>VLOOKUP($B11,'Monthly update trip volumes'!$A$43:$N$75,7,)</f>
        <v>2452</v>
      </c>
      <c r="P11" s="94">
        <f>VLOOKUP($B11,'Monthly update trip volumes'!$A$5:$N$37,7,)</f>
        <v>0</v>
      </c>
      <c r="Q11" s="95">
        <f t="shared" si="7"/>
        <v>-1</v>
      </c>
      <c r="R11" s="50">
        <f>VLOOKUP($B11,'Monthly update trip volumes'!$A$43:$N$75,8,)</f>
        <v>2504</v>
      </c>
      <c r="S11" s="94">
        <f>VLOOKUP($B11,'Monthly update trip volumes'!$A$5:$N$37,8,)</f>
        <v>0</v>
      </c>
      <c r="T11" s="95">
        <f t="shared" si="8"/>
        <v>-1</v>
      </c>
      <c r="U11" s="50">
        <f>VLOOKUP($B11,'Monthly update trip volumes'!$A$43:$N$75,9,)</f>
        <v>2492</v>
      </c>
      <c r="V11" s="94">
        <f>VLOOKUP($B11,'Monthly update trip volumes'!$A$5:$N$37,9,)</f>
        <v>0</v>
      </c>
      <c r="W11" s="95">
        <f t="shared" si="9"/>
        <v>-1</v>
      </c>
      <c r="X11" s="50">
        <f>VLOOKUP($B11,'Monthly update trip volumes'!$A$43:$N$75,10,)</f>
        <v>2132</v>
      </c>
      <c r="Y11" s="94">
        <f>VLOOKUP($B11,'Monthly update trip volumes'!$A$5:$N$37,10,)</f>
        <v>0</v>
      </c>
      <c r="Z11" s="95">
        <f t="shared" si="10"/>
        <v>-1</v>
      </c>
      <c r="AA11" s="50">
        <f>VLOOKUP($B11,'Monthly update trip volumes'!$A$43:$N$75,11,)</f>
        <v>2121</v>
      </c>
      <c r="AB11" s="94">
        <f>VLOOKUP($B11,'Monthly update trip volumes'!$A$5:$N$37,11,)</f>
        <v>0</v>
      </c>
      <c r="AC11" s="95">
        <f t="shared" si="11"/>
        <v>-1</v>
      </c>
      <c r="AD11" s="50">
        <f>VLOOKUP($B11,'Monthly update trip volumes'!$A$43:$N$75,12,)</f>
        <v>2147</v>
      </c>
      <c r="AE11" s="94">
        <f>VLOOKUP($B11,'Monthly update trip volumes'!$A$5:$N$37,12,)</f>
        <v>0</v>
      </c>
      <c r="AF11" s="95">
        <f t="shared" si="12"/>
        <v>-1</v>
      </c>
      <c r="AG11" s="50">
        <f>VLOOKUP($B11,'Monthly update trip volumes'!$A$43:$N$75,13,)</f>
        <v>2104</v>
      </c>
      <c r="AH11" s="94">
        <f>VLOOKUP($B11,'Monthly update trip volumes'!$A$5:$N$37,13,)</f>
        <v>0</v>
      </c>
      <c r="AI11" s="95">
        <f t="shared" si="13"/>
        <v>-1</v>
      </c>
      <c r="AJ11" s="50">
        <f>VLOOKUP($B11,'Monthly update trip volumes'!$A$43:$N$75,14,)</f>
        <v>1426</v>
      </c>
      <c r="AK11" s="94">
        <f>VLOOKUP($B11,'Monthly update trip volumes'!$A$5:$N$37,14,)</f>
        <v>0</v>
      </c>
      <c r="AL11" s="95">
        <f t="shared" si="0"/>
        <v>-1</v>
      </c>
      <c r="AM11" s="31">
        <f>COUNTIF('Monthly update trip volumes'!C13:N13,"&gt;0")</f>
        <v>3</v>
      </c>
      <c r="AN11" s="35">
        <f t="shared" si="14"/>
        <v>7449</v>
      </c>
      <c r="AO11" s="35" t="str">
        <f t="shared" si="15"/>
        <v/>
      </c>
      <c r="AP11" s="35" t="str">
        <f t="shared" si="16"/>
        <v/>
      </c>
      <c r="AQ11" s="35" t="str">
        <f t="shared" si="17"/>
        <v/>
      </c>
      <c r="AR11" s="11">
        <f t="shared" si="18"/>
        <v>7449</v>
      </c>
      <c r="AS11" s="11">
        <f t="shared" si="19"/>
        <v>1644</v>
      </c>
      <c r="AT11" s="24">
        <f t="shared" si="1"/>
        <v>-0.779299234796617</v>
      </c>
      <c r="AU11" s="46">
        <f t="shared" si="20"/>
        <v>548</v>
      </c>
      <c r="AV11" s="41">
        <f t="shared" si="2"/>
        <v>2.8191717396896167E-2</v>
      </c>
    </row>
    <row r="12" spans="1:48" s="6" customFormat="1" x14ac:dyDescent="0.2">
      <c r="A12" s="5" t="s">
        <v>16</v>
      </c>
      <c r="B12" s="15" t="s">
        <v>59</v>
      </c>
      <c r="C12" s="50">
        <f>VLOOKUP($B12,'Monthly update trip volumes'!$A$43:$N$75,3,)</f>
        <v>1028</v>
      </c>
      <c r="D12" s="94">
        <f>VLOOKUP($B12,'Monthly update trip volumes'!$A$5:$N$37,3,)</f>
        <v>159</v>
      </c>
      <c r="E12" s="95">
        <f t="shared" si="3"/>
        <v>-0.84533073929961089</v>
      </c>
      <c r="F12" s="50">
        <f>VLOOKUP($B12,'Monthly update trip volumes'!$A$43:$N$75,4,)</f>
        <v>1009</v>
      </c>
      <c r="G12" s="94">
        <f>VLOOKUP($B12,'Monthly update trip volumes'!$A$5:$N$37,4,)</f>
        <v>226</v>
      </c>
      <c r="H12" s="127">
        <f t="shared" si="4"/>
        <v>-0.77601585728444</v>
      </c>
      <c r="I12" s="50">
        <f>VLOOKUP($B12,'Monthly update trip volumes'!$A$43:$N$75,5,)</f>
        <v>1005</v>
      </c>
      <c r="J12" s="94">
        <f>VLOOKUP($B12,'Monthly update trip volumes'!$A$5:$N$37,5,)</f>
        <v>333</v>
      </c>
      <c r="K12" s="95">
        <f t="shared" si="5"/>
        <v>-0.66865671641791047</v>
      </c>
      <c r="L12" s="50">
        <f>VLOOKUP($B12,'Monthly update trip volumes'!$A$43:$N$75,6,)</f>
        <v>1175</v>
      </c>
      <c r="M12" s="94">
        <f>VLOOKUP($B12,'Monthly update trip volumes'!$A$5:$N$37,6,)</f>
        <v>0</v>
      </c>
      <c r="N12" s="95">
        <f t="shared" si="6"/>
        <v>-1</v>
      </c>
      <c r="O12" s="50">
        <f>VLOOKUP($B12,'Monthly update trip volumes'!$A$43:$N$75,7,)</f>
        <v>1005</v>
      </c>
      <c r="P12" s="94">
        <f>VLOOKUP($B12,'Monthly update trip volumes'!$A$5:$N$37,7,)</f>
        <v>0</v>
      </c>
      <c r="Q12" s="95">
        <f t="shared" si="7"/>
        <v>-1</v>
      </c>
      <c r="R12" s="50">
        <f>VLOOKUP($B12,'Monthly update trip volumes'!$A$43:$N$75,8,)</f>
        <v>1080</v>
      </c>
      <c r="S12" s="94">
        <f>VLOOKUP($B12,'Monthly update trip volumes'!$A$5:$N$37,8,)</f>
        <v>0</v>
      </c>
      <c r="T12" s="95">
        <f t="shared" si="8"/>
        <v>-1</v>
      </c>
      <c r="U12" s="50">
        <f>VLOOKUP($B12,'Monthly update trip volumes'!$A$43:$N$75,9,)</f>
        <v>1114</v>
      </c>
      <c r="V12" s="94">
        <f>VLOOKUP($B12,'Monthly update trip volumes'!$A$5:$N$37,9,)</f>
        <v>0</v>
      </c>
      <c r="W12" s="95">
        <f t="shared" si="9"/>
        <v>-1</v>
      </c>
      <c r="X12" s="50">
        <f>VLOOKUP($B12,'Monthly update trip volumes'!$A$43:$N$75,10,)</f>
        <v>1195</v>
      </c>
      <c r="Y12" s="94">
        <f>VLOOKUP($B12,'Monthly update trip volumes'!$A$5:$N$37,10,)</f>
        <v>0</v>
      </c>
      <c r="Z12" s="95">
        <f t="shared" si="10"/>
        <v>-1</v>
      </c>
      <c r="AA12" s="50">
        <f>VLOOKUP($B12,'Monthly update trip volumes'!$A$43:$N$75,11,)</f>
        <v>1076</v>
      </c>
      <c r="AB12" s="94">
        <f>VLOOKUP($B12,'Monthly update trip volumes'!$A$5:$N$37,11,)</f>
        <v>0</v>
      </c>
      <c r="AC12" s="95">
        <f t="shared" si="11"/>
        <v>-1</v>
      </c>
      <c r="AD12" s="50">
        <f>VLOOKUP($B12,'Monthly update trip volumes'!$A$43:$N$75,12,)</f>
        <v>1197</v>
      </c>
      <c r="AE12" s="94">
        <f>VLOOKUP($B12,'Monthly update trip volumes'!$A$5:$N$37,12,)</f>
        <v>0</v>
      </c>
      <c r="AF12" s="95">
        <f t="shared" si="12"/>
        <v>-1</v>
      </c>
      <c r="AG12" s="50">
        <f>VLOOKUP($B12,'Monthly update trip volumes'!$A$43:$N$75,13,)</f>
        <v>1166</v>
      </c>
      <c r="AH12" s="94">
        <f>VLOOKUP($B12,'Monthly update trip volumes'!$A$5:$N$37,13,)</f>
        <v>0</v>
      </c>
      <c r="AI12" s="95">
        <f t="shared" si="13"/>
        <v>-1</v>
      </c>
      <c r="AJ12" s="50">
        <f>VLOOKUP($B12,'Monthly update trip volumes'!$A$43:$N$75,14,)</f>
        <v>736</v>
      </c>
      <c r="AK12" s="94">
        <f>VLOOKUP($B12,'Monthly update trip volumes'!$A$5:$N$37,14,)</f>
        <v>0</v>
      </c>
      <c r="AL12" s="95">
        <f t="shared" si="0"/>
        <v>-1</v>
      </c>
      <c r="AM12" s="31">
        <f>COUNTIF('Monthly update trip volumes'!C14:N14,"&gt;0")</f>
        <v>3</v>
      </c>
      <c r="AN12" s="35">
        <f t="shared" si="14"/>
        <v>3042</v>
      </c>
      <c r="AO12" s="35" t="str">
        <f t="shared" si="15"/>
        <v/>
      </c>
      <c r="AP12" s="35" t="str">
        <f t="shared" si="16"/>
        <v/>
      </c>
      <c r="AQ12" s="35" t="str">
        <f t="shared" si="17"/>
        <v/>
      </c>
      <c r="AR12" s="11">
        <f t="shared" si="18"/>
        <v>3042</v>
      </c>
      <c r="AS12" s="11">
        <f t="shared" si="19"/>
        <v>718</v>
      </c>
      <c r="AT12" s="24">
        <f t="shared" si="1"/>
        <v>-0.76397107166337941</v>
      </c>
      <c r="AU12" s="46">
        <f t="shared" si="20"/>
        <v>239.33333333333334</v>
      </c>
      <c r="AV12" s="41">
        <f t="shared" si="2"/>
        <v>1.2312441052902341E-2</v>
      </c>
    </row>
    <row r="13" spans="1:48" s="6" customFormat="1" x14ac:dyDescent="0.2">
      <c r="A13" s="5" t="s">
        <v>43</v>
      </c>
      <c r="B13" s="15" t="s">
        <v>60</v>
      </c>
      <c r="C13" s="50">
        <f>VLOOKUP($B13,'Monthly update trip volumes'!$A$43:$N$75,3,)</f>
        <v>4144</v>
      </c>
      <c r="D13" s="94">
        <f>VLOOKUP($B13,'Monthly update trip volumes'!$A$5:$N$37,3,)</f>
        <v>399</v>
      </c>
      <c r="E13" s="95">
        <f t="shared" si="3"/>
        <v>-0.90371621621621623</v>
      </c>
      <c r="F13" s="50">
        <f>VLOOKUP($B13,'Monthly update trip volumes'!$A$43:$N$75,4,)</f>
        <v>4117</v>
      </c>
      <c r="G13" s="94">
        <f>VLOOKUP($B13,'Monthly update trip volumes'!$A$5:$N$37,4,)</f>
        <v>746</v>
      </c>
      <c r="H13" s="127">
        <f t="shared" si="4"/>
        <v>-0.81880009715812485</v>
      </c>
      <c r="I13" s="50">
        <f>VLOOKUP($B13,'Monthly update trip volumes'!$A$43:$N$75,5,)</f>
        <v>3850</v>
      </c>
      <c r="J13" s="94">
        <f>VLOOKUP($B13,'Monthly update trip volumes'!$A$5:$N$37,5,)</f>
        <v>1162</v>
      </c>
      <c r="K13" s="95">
        <f t="shared" si="5"/>
        <v>-0.69818181818181824</v>
      </c>
      <c r="L13" s="50">
        <f>VLOOKUP($B13,'Monthly update trip volumes'!$A$43:$N$75,6,)</f>
        <v>4275</v>
      </c>
      <c r="M13" s="94">
        <f>VLOOKUP($B13,'Monthly update trip volumes'!$A$5:$N$37,6,)</f>
        <v>0</v>
      </c>
      <c r="N13" s="95">
        <f t="shared" si="6"/>
        <v>-1</v>
      </c>
      <c r="O13" s="50">
        <f>VLOOKUP($B13,'Monthly update trip volumes'!$A$43:$N$75,7,)</f>
        <v>3811</v>
      </c>
      <c r="P13" s="94">
        <f>VLOOKUP($B13,'Monthly update trip volumes'!$A$5:$N$37,7,)</f>
        <v>0</v>
      </c>
      <c r="Q13" s="95">
        <f t="shared" si="7"/>
        <v>-1</v>
      </c>
      <c r="R13" s="50">
        <f>VLOOKUP($B13,'Monthly update trip volumes'!$A$43:$N$75,8,)</f>
        <v>3802</v>
      </c>
      <c r="S13" s="94">
        <f>VLOOKUP($B13,'Monthly update trip volumes'!$A$5:$N$37,8,)</f>
        <v>0</v>
      </c>
      <c r="T13" s="95">
        <f t="shared" si="8"/>
        <v>-1</v>
      </c>
      <c r="U13" s="50">
        <f>VLOOKUP($B13,'Monthly update trip volumes'!$A$43:$N$75,9,)</f>
        <v>4029</v>
      </c>
      <c r="V13" s="94">
        <f>VLOOKUP($B13,'Monthly update trip volumes'!$A$5:$N$37,9,)</f>
        <v>0</v>
      </c>
      <c r="W13" s="95">
        <f t="shared" si="9"/>
        <v>-1</v>
      </c>
      <c r="X13" s="50">
        <f>VLOOKUP($B13,'Monthly update trip volumes'!$A$43:$N$75,10,)</f>
        <v>3622</v>
      </c>
      <c r="Y13" s="94">
        <f>VLOOKUP($B13,'Monthly update trip volumes'!$A$5:$N$37,10,)</f>
        <v>0</v>
      </c>
      <c r="Z13" s="95">
        <f t="shared" si="10"/>
        <v>-1</v>
      </c>
      <c r="AA13" s="50">
        <f>VLOOKUP($B13,'Monthly update trip volumes'!$A$43:$N$75,11,)</f>
        <v>3189</v>
      </c>
      <c r="AB13" s="94">
        <f>VLOOKUP($B13,'Monthly update trip volumes'!$A$5:$N$37,11,)</f>
        <v>0</v>
      </c>
      <c r="AC13" s="95">
        <f t="shared" si="11"/>
        <v>-1</v>
      </c>
      <c r="AD13" s="50">
        <f>VLOOKUP($B13,'Monthly update trip volumes'!$A$43:$N$75,12,)</f>
        <v>3144</v>
      </c>
      <c r="AE13" s="94">
        <f>VLOOKUP($B13,'Monthly update trip volumes'!$A$5:$N$37,12,)</f>
        <v>0</v>
      </c>
      <c r="AF13" s="95">
        <f t="shared" si="12"/>
        <v>-1</v>
      </c>
      <c r="AG13" s="50">
        <f>VLOOKUP($B13,'Monthly update trip volumes'!$A$43:$N$75,13,)</f>
        <v>3084</v>
      </c>
      <c r="AH13" s="94">
        <f>VLOOKUP($B13,'Monthly update trip volumes'!$A$5:$N$37,13,)</f>
        <v>0</v>
      </c>
      <c r="AI13" s="95">
        <f t="shared" si="13"/>
        <v>-1</v>
      </c>
      <c r="AJ13" s="50">
        <f>VLOOKUP($B13,'Monthly update trip volumes'!$A$43:$N$75,14,)</f>
        <v>2119</v>
      </c>
      <c r="AK13" s="94">
        <f>VLOOKUP($B13,'Monthly update trip volumes'!$A$5:$N$37,14,)</f>
        <v>0</v>
      </c>
      <c r="AL13" s="95">
        <f t="shared" si="0"/>
        <v>-1</v>
      </c>
      <c r="AM13" s="31">
        <f>COUNTIF('Monthly update trip volumes'!C15:N15,"&gt;0")</f>
        <v>3</v>
      </c>
      <c r="AN13" s="35">
        <f t="shared" si="14"/>
        <v>12111</v>
      </c>
      <c r="AO13" s="35" t="str">
        <f t="shared" si="15"/>
        <v/>
      </c>
      <c r="AP13" s="35" t="str">
        <f t="shared" si="16"/>
        <v/>
      </c>
      <c r="AQ13" s="35" t="str">
        <f t="shared" si="17"/>
        <v/>
      </c>
      <c r="AR13" s="11">
        <f t="shared" si="18"/>
        <v>12111</v>
      </c>
      <c r="AS13" s="11">
        <f t="shared" si="19"/>
        <v>2307</v>
      </c>
      <c r="AT13" s="24">
        <f t="shared" si="1"/>
        <v>-0.80951201387168692</v>
      </c>
      <c r="AU13" s="46">
        <f t="shared" si="20"/>
        <v>769</v>
      </c>
      <c r="AV13" s="41">
        <f t="shared" si="2"/>
        <v>3.9561004887250277E-2</v>
      </c>
    </row>
    <row r="14" spans="1:48" s="6" customFormat="1" x14ac:dyDescent="0.2">
      <c r="A14" s="5" t="s">
        <v>17</v>
      </c>
      <c r="B14" s="15" t="s">
        <v>61</v>
      </c>
      <c r="C14" s="50">
        <f>VLOOKUP($B14,'Monthly update trip volumes'!$A$43:$N$75,3,)</f>
        <v>3763</v>
      </c>
      <c r="D14" s="94">
        <f>VLOOKUP($B14,'Monthly update trip volumes'!$A$5:$N$37,3,)</f>
        <v>835</v>
      </c>
      <c r="E14" s="95">
        <f t="shared" si="3"/>
        <v>-0.77810257773053415</v>
      </c>
      <c r="F14" s="50">
        <f>VLOOKUP($B14,'Monthly update trip volumes'!$A$43:$N$75,4,)</f>
        <v>3905</v>
      </c>
      <c r="G14" s="94">
        <f>VLOOKUP($B14,'Monthly update trip volumes'!$A$5:$N$37,4,)</f>
        <v>1161</v>
      </c>
      <c r="H14" s="127">
        <f t="shared" si="4"/>
        <v>-0.70268886043533929</v>
      </c>
      <c r="I14" s="50">
        <f>VLOOKUP($B14,'Monthly update trip volumes'!$A$43:$N$75,5,)</f>
        <v>3449</v>
      </c>
      <c r="J14" s="94">
        <f>VLOOKUP($B14,'Monthly update trip volumes'!$A$5:$N$37,5,)</f>
        <v>2087</v>
      </c>
      <c r="K14" s="95">
        <f t="shared" si="5"/>
        <v>-0.3948970716149609</v>
      </c>
      <c r="L14" s="50">
        <f>VLOOKUP($B14,'Monthly update trip volumes'!$A$43:$N$75,6,)</f>
        <v>3924</v>
      </c>
      <c r="M14" s="94">
        <f>VLOOKUP($B14,'Monthly update trip volumes'!$A$5:$N$37,6,)</f>
        <v>0</v>
      </c>
      <c r="N14" s="95">
        <f t="shared" si="6"/>
        <v>-1</v>
      </c>
      <c r="O14" s="50">
        <f>VLOOKUP($B14,'Monthly update trip volumes'!$A$43:$N$75,7,)</f>
        <v>3418</v>
      </c>
      <c r="P14" s="94">
        <f>VLOOKUP($B14,'Monthly update trip volumes'!$A$5:$N$37,7,)</f>
        <v>0</v>
      </c>
      <c r="Q14" s="95">
        <f t="shared" si="7"/>
        <v>-1</v>
      </c>
      <c r="R14" s="50">
        <f>VLOOKUP($B14,'Monthly update trip volumes'!$A$43:$N$75,8,)</f>
        <v>3455</v>
      </c>
      <c r="S14" s="94">
        <f>VLOOKUP($B14,'Monthly update trip volumes'!$A$5:$N$37,8,)</f>
        <v>0</v>
      </c>
      <c r="T14" s="95">
        <f t="shared" si="8"/>
        <v>-1</v>
      </c>
      <c r="U14" s="50">
        <f>VLOOKUP($B14,'Monthly update trip volumes'!$A$43:$N$75,9,)</f>
        <v>3367</v>
      </c>
      <c r="V14" s="94">
        <f>VLOOKUP($B14,'Monthly update trip volumes'!$A$5:$N$37,9,)</f>
        <v>0</v>
      </c>
      <c r="W14" s="95">
        <f t="shared" si="9"/>
        <v>-1</v>
      </c>
      <c r="X14" s="50">
        <f>VLOOKUP($B14,'Monthly update trip volumes'!$A$43:$N$75,10,)</f>
        <v>3505</v>
      </c>
      <c r="Y14" s="94">
        <f>VLOOKUP($B14,'Monthly update trip volumes'!$A$5:$N$37,10,)</f>
        <v>0</v>
      </c>
      <c r="Z14" s="95">
        <f t="shared" si="10"/>
        <v>-1</v>
      </c>
      <c r="AA14" s="50">
        <f>VLOOKUP($B14,'Monthly update trip volumes'!$A$43:$N$75,11,)</f>
        <v>3278</v>
      </c>
      <c r="AB14" s="94">
        <f>VLOOKUP($B14,'Monthly update trip volumes'!$A$5:$N$37,11,)</f>
        <v>0</v>
      </c>
      <c r="AC14" s="95">
        <f t="shared" si="11"/>
        <v>-1</v>
      </c>
      <c r="AD14" s="50">
        <f>VLOOKUP($B14,'Monthly update trip volumes'!$A$43:$N$75,12,)</f>
        <v>3354</v>
      </c>
      <c r="AE14" s="94">
        <f>VLOOKUP($B14,'Monthly update trip volumes'!$A$5:$N$37,12,)</f>
        <v>0</v>
      </c>
      <c r="AF14" s="95">
        <f t="shared" si="12"/>
        <v>-1</v>
      </c>
      <c r="AG14" s="50">
        <f>VLOOKUP($B14,'Monthly update trip volumes'!$A$43:$N$75,13,)</f>
        <v>3343</v>
      </c>
      <c r="AH14" s="94">
        <f>VLOOKUP($B14,'Monthly update trip volumes'!$A$5:$N$37,13,)</f>
        <v>0</v>
      </c>
      <c r="AI14" s="95">
        <f t="shared" si="13"/>
        <v>-1</v>
      </c>
      <c r="AJ14" s="50">
        <f>VLOOKUP($B14,'Monthly update trip volumes'!$A$43:$N$75,14,)</f>
        <v>2380</v>
      </c>
      <c r="AK14" s="94">
        <f>VLOOKUP($B14,'Monthly update trip volumes'!$A$5:$N$37,14,)</f>
        <v>0</v>
      </c>
      <c r="AL14" s="95">
        <f t="shared" si="0"/>
        <v>-1</v>
      </c>
      <c r="AM14" s="31">
        <f>COUNTIF('Monthly update trip volumes'!C16:N16,"&gt;0")</f>
        <v>3</v>
      </c>
      <c r="AN14" s="35">
        <f t="shared" si="14"/>
        <v>11117</v>
      </c>
      <c r="AO14" s="35" t="str">
        <f t="shared" si="15"/>
        <v/>
      </c>
      <c r="AP14" s="35" t="str">
        <f t="shared" si="16"/>
        <v/>
      </c>
      <c r="AQ14" s="35" t="str">
        <f t="shared" si="17"/>
        <v/>
      </c>
      <c r="AR14" s="11">
        <f t="shared" si="18"/>
        <v>11117</v>
      </c>
      <c r="AS14" s="11">
        <f t="shared" si="19"/>
        <v>4083</v>
      </c>
      <c r="AT14" s="24">
        <f t="shared" si="1"/>
        <v>-0.63272465593235583</v>
      </c>
      <c r="AU14" s="46">
        <f t="shared" si="20"/>
        <v>1361</v>
      </c>
      <c r="AV14" s="41">
        <f t="shared" si="2"/>
        <v>7.0016290834262196E-2</v>
      </c>
    </row>
    <row r="15" spans="1:48" s="6" customFormat="1" x14ac:dyDescent="0.2">
      <c r="A15" s="5" t="s">
        <v>36</v>
      </c>
      <c r="B15" s="15" t="s">
        <v>62</v>
      </c>
      <c r="C15" s="50">
        <f>VLOOKUP($B15,'Monthly update trip volumes'!$A$43:$N$75,3,)</f>
        <v>2414</v>
      </c>
      <c r="D15" s="94">
        <f>VLOOKUP($B15,'Monthly update trip volumes'!$A$5:$N$37,3,)</f>
        <v>348</v>
      </c>
      <c r="E15" s="95">
        <f t="shared" si="3"/>
        <v>-0.85584092792046396</v>
      </c>
      <c r="F15" s="50">
        <f>VLOOKUP($B15,'Monthly update trip volumes'!$A$43:$N$75,4,)</f>
        <v>2443</v>
      </c>
      <c r="G15" s="94">
        <f>VLOOKUP($B15,'Monthly update trip volumes'!$A$5:$N$37,4,)</f>
        <v>597</v>
      </c>
      <c r="H15" s="127">
        <f t="shared" si="4"/>
        <v>-0.75562832582889894</v>
      </c>
      <c r="I15" s="50">
        <f>VLOOKUP($B15,'Monthly update trip volumes'!$A$43:$N$75,5,)</f>
        <v>1676</v>
      </c>
      <c r="J15" s="94">
        <f>VLOOKUP($B15,'Monthly update trip volumes'!$A$5:$N$37,5,)</f>
        <v>993</v>
      </c>
      <c r="K15" s="95">
        <f t="shared" si="5"/>
        <v>-0.40751789976133657</v>
      </c>
      <c r="L15" s="50">
        <f>VLOOKUP($B15,'Monthly update trip volumes'!$A$43:$N$75,6,)</f>
        <v>2054</v>
      </c>
      <c r="M15" s="94">
        <f>VLOOKUP($B15,'Monthly update trip volumes'!$A$5:$N$37,6,)</f>
        <v>0</v>
      </c>
      <c r="N15" s="95">
        <f t="shared" si="6"/>
        <v>-1</v>
      </c>
      <c r="O15" s="50">
        <f>VLOOKUP($B15,'Monthly update trip volumes'!$A$43:$N$75,7,)</f>
        <v>1843</v>
      </c>
      <c r="P15" s="94">
        <f>VLOOKUP($B15,'Monthly update trip volumes'!$A$5:$N$37,7,)</f>
        <v>0</v>
      </c>
      <c r="Q15" s="95">
        <f t="shared" si="7"/>
        <v>-1</v>
      </c>
      <c r="R15" s="50">
        <f>VLOOKUP($B15,'Monthly update trip volumes'!$A$43:$N$75,8,)</f>
        <v>1983</v>
      </c>
      <c r="S15" s="94">
        <f>VLOOKUP($B15,'Monthly update trip volumes'!$A$5:$N$37,8,)</f>
        <v>0</v>
      </c>
      <c r="T15" s="95">
        <f t="shared" si="8"/>
        <v>-1</v>
      </c>
      <c r="U15" s="50">
        <f>VLOOKUP($B15,'Monthly update trip volumes'!$A$43:$N$75,9,)</f>
        <v>2037</v>
      </c>
      <c r="V15" s="94">
        <f>VLOOKUP($B15,'Monthly update trip volumes'!$A$5:$N$37,9,)</f>
        <v>0</v>
      </c>
      <c r="W15" s="95">
        <f t="shared" si="9"/>
        <v>-1</v>
      </c>
      <c r="X15" s="50">
        <f>VLOOKUP($B15,'Monthly update trip volumes'!$A$43:$N$75,10,)</f>
        <v>1974</v>
      </c>
      <c r="Y15" s="94">
        <f>VLOOKUP($B15,'Monthly update trip volumes'!$A$5:$N$37,10,)</f>
        <v>0</v>
      </c>
      <c r="Z15" s="95">
        <f t="shared" si="10"/>
        <v>-1</v>
      </c>
      <c r="AA15" s="50">
        <f>VLOOKUP($B15,'Monthly update trip volumes'!$A$43:$N$75,11,)</f>
        <v>1809</v>
      </c>
      <c r="AB15" s="94">
        <f>VLOOKUP($B15,'Monthly update trip volumes'!$A$5:$N$37,11,)</f>
        <v>0</v>
      </c>
      <c r="AC15" s="95">
        <f t="shared" si="11"/>
        <v>-1</v>
      </c>
      <c r="AD15" s="50">
        <f>VLOOKUP($B15,'Monthly update trip volumes'!$A$43:$N$75,12,)</f>
        <v>2031</v>
      </c>
      <c r="AE15" s="94">
        <f>VLOOKUP($B15,'Monthly update trip volumes'!$A$5:$N$37,12,)</f>
        <v>0</v>
      </c>
      <c r="AF15" s="95">
        <f t="shared" si="12"/>
        <v>-1</v>
      </c>
      <c r="AG15" s="50">
        <f>VLOOKUP($B15,'Monthly update trip volumes'!$A$43:$N$75,13,)</f>
        <v>1901</v>
      </c>
      <c r="AH15" s="94">
        <f>VLOOKUP($B15,'Monthly update trip volumes'!$A$5:$N$37,13,)</f>
        <v>0</v>
      </c>
      <c r="AI15" s="95">
        <f t="shared" si="13"/>
        <v>-1</v>
      </c>
      <c r="AJ15" s="50">
        <f>VLOOKUP($B15,'Monthly update trip volumes'!$A$43:$N$75,14,)</f>
        <v>1439</v>
      </c>
      <c r="AK15" s="94">
        <f>VLOOKUP($B15,'Monthly update trip volumes'!$A$5:$N$37,14,)</f>
        <v>0</v>
      </c>
      <c r="AL15" s="95">
        <f t="shared" si="0"/>
        <v>-1</v>
      </c>
      <c r="AM15" s="31">
        <f>COUNTIF('Monthly update trip volumes'!C17:N17,"&gt;0")</f>
        <v>3</v>
      </c>
      <c r="AN15" s="35">
        <f t="shared" si="14"/>
        <v>6533</v>
      </c>
      <c r="AO15" s="35" t="str">
        <f t="shared" si="15"/>
        <v/>
      </c>
      <c r="AP15" s="35" t="str">
        <f t="shared" si="16"/>
        <v/>
      </c>
      <c r="AQ15" s="35" t="str">
        <f t="shared" si="17"/>
        <v/>
      </c>
      <c r="AR15" s="11">
        <f t="shared" si="18"/>
        <v>6533</v>
      </c>
      <c r="AS15" s="11">
        <f t="shared" si="19"/>
        <v>1938</v>
      </c>
      <c r="AT15" s="24">
        <f t="shared" si="1"/>
        <v>-0.70335221184754326</v>
      </c>
      <c r="AU15" s="46">
        <f t="shared" si="20"/>
        <v>646</v>
      </c>
      <c r="AV15" s="41">
        <f t="shared" si="2"/>
        <v>3.3233301894881245E-2</v>
      </c>
    </row>
    <row r="16" spans="1:48" s="6" customFormat="1" x14ac:dyDescent="0.2">
      <c r="A16" s="5" t="s">
        <v>18</v>
      </c>
      <c r="B16" s="15" t="s">
        <v>63</v>
      </c>
      <c r="C16" s="50">
        <f>VLOOKUP($B16,'Monthly update trip volumes'!$A$43:$N$75,3,)</f>
        <v>3708</v>
      </c>
      <c r="D16" s="94">
        <f>VLOOKUP($B16,'Monthly update trip volumes'!$A$5:$N$37,3,)</f>
        <v>730</v>
      </c>
      <c r="E16" s="95">
        <f t="shared" si="3"/>
        <v>-0.80312837108953616</v>
      </c>
      <c r="F16" s="50">
        <f>VLOOKUP($B16,'Monthly update trip volumes'!$A$43:$N$75,4,)</f>
        <v>4183</v>
      </c>
      <c r="G16" s="94">
        <f>VLOOKUP($B16,'Monthly update trip volumes'!$A$5:$N$37,4,)</f>
        <v>1113</v>
      </c>
      <c r="H16" s="127">
        <f t="shared" si="4"/>
        <v>-0.73392302175472146</v>
      </c>
      <c r="I16" s="50">
        <f>VLOOKUP($B16,'Monthly update trip volumes'!$A$43:$N$75,5,)</f>
        <v>3933</v>
      </c>
      <c r="J16" s="94">
        <f>VLOOKUP($B16,'Monthly update trip volumes'!$A$5:$N$37,5,)</f>
        <v>1768</v>
      </c>
      <c r="K16" s="95">
        <f t="shared" si="5"/>
        <v>-0.55047037884566485</v>
      </c>
      <c r="L16" s="50">
        <f>VLOOKUP($B16,'Monthly update trip volumes'!$A$43:$N$75,6,)</f>
        <v>4042</v>
      </c>
      <c r="M16" s="94">
        <f>VLOOKUP($B16,'Monthly update trip volumes'!$A$5:$N$37,6,)</f>
        <v>0</v>
      </c>
      <c r="N16" s="95">
        <f t="shared" si="6"/>
        <v>-1</v>
      </c>
      <c r="O16" s="50">
        <f>VLOOKUP($B16,'Monthly update trip volumes'!$A$43:$N$75,7,)</f>
        <v>3693</v>
      </c>
      <c r="P16" s="94">
        <f>VLOOKUP($B16,'Monthly update trip volumes'!$A$5:$N$37,7,)</f>
        <v>0</v>
      </c>
      <c r="Q16" s="95">
        <f t="shared" si="7"/>
        <v>-1</v>
      </c>
      <c r="R16" s="50">
        <f>VLOOKUP($B16,'Monthly update trip volumes'!$A$43:$N$75,8,)</f>
        <v>3624</v>
      </c>
      <c r="S16" s="94">
        <f>VLOOKUP($B16,'Monthly update trip volumes'!$A$5:$N$37,8,)</f>
        <v>0</v>
      </c>
      <c r="T16" s="95">
        <f t="shared" si="8"/>
        <v>-1</v>
      </c>
      <c r="U16" s="50">
        <f>VLOOKUP($B16,'Monthly update trip volumes'!$A$43:$N$75,9,)</f>
        <v>3829</v>
      </c>
      <c r="V16" s="94">
        <f>VLOOKUP($B16,'Monthly update trip volumes'!$A$5:$N$37,9,)</f>
        <v>0</v>
      </c>
      <c r="W16" s="95">
        <f t="shared" si="9"/>
        <v>-1</v>
      </c>
      <c r="X16" s="50">
        <f>VLOOKUP($B16,'Monthly update trip volumes'!$A$43:$N$75,10,)</f>
        <v>3536</v>
      </c>
      <c r="Y16" s="94">
        <f>VLOOKUP($B16,'Monthly update trip volumes'!$A$5:$N$37,10,)</f>
        <v>0</v>
      </c>
      <c r="Z16" s="95">
        <f t="shared" si="10"/>
        <v>-1</v>
      </c>
      <c r="AA16" s="50">
        <f>VLOOKUP($B16,'Monthly update trip volumes'!$A$43:$N$75,11,)</f>
        <v>3090</v>
      </c>
      <c r="AB16" s="94">
        <f>VLOOKUP($B16,'Monthly update trip volumes'!$A$5:$N$37,11,)</f>
        <v>0</v>
      </c>
      <c r="AC16" s="95">
        <f t="shared" si="11"/>
        <v>-1</v>
      </c>
      <c r="AD16" s="50">
        <f>VLOOKUP($B16,'Monthly update trip volumes'!$A$43:$N$75,12,)</f>
        <v>3567</v>
      </c>
      <c r="AE16" s="94">
        <f>VLOOKUP($B16,'Monthly update trip volumes'!$A$5:$N$37,12,)</f>
        <v>0</v>
      </c>
      <c r="AF16" s="95">
        <f t="shared" si="12"/>
        <v>-1</v>
      </c>
      <c r="AG16" s="50">
        <f>VLOOKUP($B16,'Monthly update trip volumes'!$A$43:$N$75,13,)</f>
        <v>3315</v>
      </c>
      <c r="AH16" s="94">
        <f>VLOOKUP($B16,'Monthly update trip volumes'!$A$5:$N$37,13,)</f>
        <v>0</v>
      </c>
      <c r="AI16" s="95">
        <f t="shared" si="13"/>
        <v>-1</v>
      </c>
      <c r="AJ16" s="50">
        <f>VLOOKUP($B16,'Monthly update trip volumes'!$A$43:$N$75,14,)</f>
        <v>2276</v>
      </c>
      <c r="AK16" s="94">
        <f>VLOOKUP($B16,'Monthly update trip volumes'!$A$5:$N$37,14,)</f>
        <v>0</v>
      </c>
      <c r="AL16" s="95">
        <f t="shared" si="0"/>
        <v>-1</v>
      </c>
      <c r="AM16" s="31">
        <f>COUNTIF('Monthly update trip volumes'!C18:N18,"&gt;0")</f>
        <v>3</v>
      </c>
      <c r="AN16" s="35">
        <f t="shared" si="14"/>
        <v>11824</v>
      </c>
      <c r="AO16" s="35" t="str">
        <f t="shared" si="15"/>
        <v/>
      </c>
      <c r="AP16" s="35" t="str">
        <f t="shared" si="16"/>
        <v/>
      </c>
      <c r="AQ16" s="35" t="str">
        <f t="shared" si="17"/>
        <v/>
      </c>
      <c r="AR16" s="11">
        <f t="shared" si="18"/>
        <v>11824</v>
      </c>
      <c r="AS16" s="11">
        <f t="shared" si="19"/>
        <v>3611</v>
      </c>
      <c r="AT16" s="24">
        <f t="shared" si="1"/>
        <v>-0.69460419485791602</v>
      </c>
      <c r="AU16" s="46">
        <f t="shared" si="20"/>
        <v>1203.6666666666667</v>
      </c>
      <c r="AV16" s="41">
        <f t="shared" si="2"/>
        <v>6.192231844293921E-2</v>
      </c>
    </row>
    <row r="17" spans="1:48" s="6" customFormat="1" x14ac:dyDescent="0.2">
      <c r="A17" s="5" t="s">
        <v>19</v>
      </c>
      <c r="B17" s="15" t="s">
        <v>64</v>
      </c>
      <c r="C17" s="50">
        <f>VLOOKUP($B17,'Monthly update trip volumes'!$A$43:$N$75,3,)</f>
        <v>1673</v>
      </c>
      <c r="D17" s="94">
        <f>VLOOKUP($B17,'Monthly update trip volumes'!$A$5:$N$37,3,)</f>
        <v>111</v>
      </c>
      <c r="E17" s="95">
        <f t="shared" si="3"/>
        <v>-0.93365212193664071</v>
      </c>
      <c r="F17" s="50">
        <f>VLOOKUP($B17,'Monthly update trip volumes'!$A$43:$N$75,4,)</f>
        <v>1766</v>
      </c>
      <c r="G17" s="94">
        <f>VLOOKUP($B17,'Monthly update trip volumes'!$A$5:$N$37,4,)</f>
        <v>187</v>
      </c>
      <c r="H17" s="127">
        <f t="shared" si="4"/>
        <v>-0.89411098527746313</v>
      </c>
      <c r="I17" s="50">
        <f>VLOOKUP($B17,'Monthly update trip volumes'!$A$43:$N$75,5,)</f>
        <v>1828</v>
      </c>
      <c r="J17" s="94">
        <f>VLOOKUP($B17,'Monthly update trip volumes'!$A$5:$N$37,5,)</f>
        <v>278</v>
      </c>
      <c r="K17" s="95">
        <f t="shared" si="5"/>
        <v>-0.84792122538293213</v>
      </c>
      <c r="L17" s="50">
        <f>VLOOKUP($B17,'Monthly update trip volumes'!$A$43:$N$75,6,)</f>
        <v>1864</v>
      </c>
      <c r="M17" s="94">
        <f>VLOOKUP($B17,'Monthly update trip volumes'!$A$5:$N$37,6,)</f>
        <v>0</v>
      </c>
      <c r="N17" s="95">
        <f t="shared" si="6"/>
        <v>-1</v>
      </c>
      <c r="O17" s="50">
        <f>VLOOKUP($B17,'Monthly update trip volumes'!$A$43:$N$75,7,)</f>
        <v>1783</v>
      </c>
      <c r="P17" s="94">
        <f>VLOOKUP($B17,'Monthly update trip volumes'!$A$5:$N$37,7,)</f>
        <v>0</v>
      </c>
      <c r="Q17" s="95">
        <f t="shared" si="7"/>
        <v>-1</v>
      </c>
      <c r="R17" s="50">
        <f>VLOOKUP($B17,'Monthly update trip volumes'!$A$43:$N$75,8,)</f>
        <v>1600</v>
      </c>
      <c r="S17" s="94">
        <f>VLOOKUP($B17,'Monthly update trip volumes'!$A$5:$N$37,8,)</f>
        <v>0</v>
      </c>
      <c r="T17" s="95">
        <f t="shared" si="8"/>
        <v>-1</v>
      </c>
      <c r="U17" s="50">
        <f>VLOOKUP($B17,'Monthly update trip volumes'!$A$43:$N$75,9,)</f>
        <v>1857</v>
      </c>
      <c r="V17" s="94">
        <f>VLOOKUP($B17,'Monthly update trip volumes'!$A$5:$N$37,9,)</f>
        <v>0</v>
      </c>
      <c r="W17" s="95">
        <f t="shared" si="9"/>
        <v>-1</v>
      </c>
      <c r="X17" s="50">
        <f>VLOOKUP($B17,'Monthly update trip volumes'!$A$43:$N$75,10,)</f>
        <v>1692</v>
      </c>
      <c r="Y17" s="94">
        <f>VLOOKUP($B17,'Monthly update trip volumes'!$A$5:$N$37,10,)</f>
        <v>0</v>
      </c>
      <c r="Z17" s="95">
        <f t="shared" si="10"/>
        <v>-1</v>
      </c>
      <c r="AA17" s="50">
        <f>VLOOKUP($B17,'Monthly update trip volumes'!$A$43:$N$75,11,)</f>
        <v>1473</v>
      </c>
      <c r="AB17" s="94">
        <f>VLOOKUP($B17,'Monthly update trip volumes'!$A$5:$N$37,11,)</f>
        <v>0</v>
      </c>
      <c r="AC17" s="95">
        <f t="shared" si="11"/>
        <v>-1</v>
      </c>
      <c r="AD17" s="50">
        <f>VLOOKUP($B17,'Monthly update trip volumes'!$A$43:$N$75,12,)</f>
        <v>1493</v>
      </c>
      <c r="AE17" s="94">
        <f>VLOOKUP($B17,'Monthly update trip volumes'!$A$5:$N$37,12,)</f>
        <v>0</v>
      </c>
      <c r="AF17" s="95">
        <f t="shared" si="12"/>
        <v>-1</v>
      </c>
      <c r="AG17" s="50">
        <f>VLOOKUP($B17,'Monthly update trip volumes'!$A$43:$N$75,13,)</f>
        <v>1273</v>
      </c>
      <c r="AH17" s="94">
        <f>VLOOKUP($B17,'Monthly update trip volumes'!$A$5:$N$37,13,)</f>
        <v>0</v>
      </c>
      <c r="AI17" s="95">
        <f t="shared" si="13"/>
        <v>-1</v>
      </c>
      <c r="AJ17" s="50">
        <f>VLOOKUP($B17,'Monthly update trip volumes'!$A$43:$N$75,14,)</f>
        <v>736</v>
      </c>
      <c r="AK17" s="94">
        <f>VLOOKUP($B17,'Monthly update trip volumes'!$A$5:$N$37,14,)</f>
        <v>0</v>
      </c>
      <c r="AL17" s="95">
        <f t="shared" si="0"/>
        <v>-1</v>
      </c>
      <c r="AM17" s="31">
        <f>COUNTIF('Monthly update trip volumes'!C19:N19,"&gt;0")</f>
        <v>3</v>
      </c>
      <c r="AN17" s="35">
        <f t="shared" si="14"/>
        <v>5267</v>
      </c>
      <c r="AO17" s="35" t="str">
        <f t="shared" si="15"/>
        <v/>
      </c>
      <c r="AP17" s="35" t="str">
        <f t="shared" si="16"/>
        <v/>
      </c>
      <c r="AQ17" s="35" t="str">
        <f t="shared" si="17"/>
        <v/>
      </c>
      <c r="AR17" s="11">
        <f t="shared" si="18"/>
        <v>5267</v>
      </c>
      <c r="AS17" s="11">
        <f t="shared" si="19"/>
        <v>576</v>
      </c>
      <c r="AT17" s="24">
        <f t="shared" si="1"/>
        <v>-0.89063983292196691</v>
      </c>
      <c r="AU17" s="46">
        <f t="shared" si="20"/>
        <v>192</v>
      </c>
      <c r="AV17" s="41">
        <f t="shared" si="2"/>
        <v>9.8773900368687301E-3</v>
      </c>
    </row>
    <row r="18" spans="1:48" s="6" customFormat="1" x14ac:dyDescent="0.2">
      <c r="A18" s="5" t="s">
        <v>20</v>
      </c>
      <c r="B18" s="15" t="s">
        <v>65</v>
      </c>
      <c r="C18" s="50">
        <f>VLOOKUP($B18,'Monthly update trip volumes'!$A$43:$N$75,3,)</f>
        <v>4316</v>
      </c>
      <c r="D18" s="94">
        <f>VLOOKUP($B18,'Monthly update trip volumes'!$A$5:$N$37,3,)</f>
        <v>385</v>
      </c>
      <c r="E18" s="95">
        <f t="shared" si="3"/>
        <v>-0.91079703429101022</v>
      </c>
      <c r="F18" s="50">
        <f>VLOOKUP($B18,'Monthly update trip volumes'!$A$43:$N$75,4,)</f>
        <v>4297</v>
      </c>
      <c r="G18" s="94">
        <f>VLOOKUP($B18,'Monthly update trip volumes'!$A$5:$N$37,4,)</f>
        <v>482</v>
      </c>
      <c r="H18" s="127">
        <f t="shared" si="4"/>
        <v>-0.88782871771003025</v>
      </c>
      <c r="I18" s="50">
        <f>VLOOKUP($B18,'Monthly update trip volumes'!$A$43:$N$75,5,)</f>
        <v>4162</v>
      </c>
      <c r="J18" s="94">
        <f>VLOOKUP($B18,'Monthly update trip volumes'!$A$5:$N$37,5,)</f>
        <v>950</v>
      </c>
      <c r="K18" s="95">
        <f t="shared" si="5"/>
        <v>-0.77174435367611727</v>
      </c>
      <c r="L18" s="50">
        <f>VLOOKUP($B18,'Monthly update trip volumes'!$A$43:$N$75,6,)</f>
        <v>4274</v>
      </c>
      <c r="M18" s="94">
        <f>VLOOKUP($B18,'Monthly update trip volumes'!$A$5:$N$37,6,)</f>
        <v>0</v>
      </c>
      <c r="N18" s="95">
        <f t="shared" si="6"/>
        <v>-1</v>
      </c>
      <c r="O18" s="50">
        <f>VLOOKUP($B18,'Monthly update trip volumes'!$A$43:$N$75,7,)</f>
        <v>3832</v>
      </c>
      <c r="P18" s="94">
        <f>VLOOKUP($B18,'Monthly update trip volumes'!$A$5:$N$37,7,)</f>
        <v>0</v>
      </c>
      <c r="Q18" s="95">
        <f t="shared" si="7"/>
        <v>-1</v>
      </c>
      <c r="R18" s="50">
        <f>VLOOKUP($B18,'Monthly update trip volumes'!$A$43:$N$75,8,)</f>
        <v>3759</v>
      </c>
      <c r="S18" s="94">
        <f>VLOOKUP($B18,'Monthly update trip volumes'!$A$5:$N$37,8,)</f>
        <v>0</v>
      </c>
      <c r="T18" s="95">
        <f t="shared" si="8"/>
        <v>-1</v>
      </c>
      <c r="U18" s="50">
        <f>VLOOKUP($B18,'Monthly update trip volumes'!$A$43:$N$75,9,)</f>
        <v>4100</v>
      </c>
      <c r="V18" s="94">
        <f>VLOOKUP($B18,'Monthly update trip volumes'!$A$5:$N$37,9,)</f>
        <v>0</v>
      </c>
      <c r="W18" s="95">
        <f t="shared" si="9"/>
        <v>-1</v>
      </c>
      <c r="X18" s="50">
        <f>VLOOKUP($B18,'Monthly update trip volumes'!$A$43:$N$75,10,)</f>
        <v>3974</v>
      </c>
      <c r="Y18" s="94">
        <f>VLOOKUP($B18,'Monthly update trip volumes'!$A$5:$N$37,10,)</f>
        <v>0</v>
      </c>
      <c r="Z18" s="95">
        <f t="shared" si="10"/>
        <v>-1</v>
      </c>
      <c r="AA18" s="50">
        <f>VLOOKUP($B18,'Monthly update trip volumes'!$A$43:$N$75,11,)</f>
        <v>3866</v>
      </c>
      <c r="AB18" s="94">
        <f>VLOOKUP($B18,'Monthly update trip volumes'!$A$5:$N$37,11,)</f>
        <v>0</v>
      </c>
      <c r="AC18" s="95">
        <f t="shared" si="11"/>
        <v>-1</v>
      </c>
      <c r="AD18" s="50">
        <f>VLOOKUP($B18,'Monthly update trip volumes'!$A$43:$N$75,12,)</f>
        <v>3385</v>
      </c>
      <c r="AE18" s="94">
        <f>VLOOKUP($B18,'Monthly update trip volumes'!$A$5:$N$37,12,)</f>
        <v>0</v>
      </c>
      <c r="AF18" s="95">
        <f t="shared" si="12"/>
        <v>-1</v>
      </c>
      <c r="AG18" s="50">
        <f>VLOOKUP($B18,'Monthly update trip volumes'!$A$43:$N$75,13,)</f>
        <v>3160</v>
      </c>
      <c r="AH18" s="94">
        <f>VLOOKUP($B18,'Monthly update trip volumes'!$A$5:$N$37,13,)</f>
        <v>0</v>
      </c>
      <c r="AI18" s="95">
        <f t="shared" si="13"/>
        <v>-1</v>
      </c>
      <c r="AJ18" s="50">
        <f>VLOOKUP($B18,'Monthly update trip volumes'!$A$43:$N$75,14,)</f>
        <v>2434</v>
      </c>
      <c r="AK18" s="94">
        <f>VLOOKUP($B18,'Monthly update trip volumes'!$A$5:$N$37,14,)</f>
        <v>0</v>
      </c>
      <c r="AL18" s="95">
        <f t="shared" si="0"/>
        <v>-1</v>
      </c>
      <c r="AM18" s="31">
        <f>COUNTIF('Monthly update trip volumes'!C20:N20,"&gt;0")</f>
        <v>3</v>
      </c>
      <c r="AN18" s="35">
        <f t="shared" si="14"/>
        <v>12775</v>
      </c>
      <c r="AO18" s="35" t="str">
        <f t="shared" si="15"/>
        <v/>
      </c>
      <c r="AP18" s="35" t="str">
        <f t="shared" si="16"/>
        <v/>
      </c>
      <c r="AQ18" s="35" t="str">
        <f t="shared" si="17"/>
        <v/>
      </c>
      <c r="AR18" s="11">
        <f t="shared" si="18"/>
        <v>12775</v>
      </c>
      <c r="AS18" s="11">
        <f t="shared" si="19"/>
        <v>1817</v>
      </c>
      <c r="AT18" s="24">
        <f t="shared" si="1"/>
        <v>-0.85776908023483367</v>
      </c>
      <c r="AU18" s="46">
        <f t="shared" si="20"/>
        <v>605.66666666666663</v>
      </c>
      <c r="AV18" s="41">
        <f t="shared" si="2"/>
        <v>3.1158364057275144E-2</v>
      </c>
    </row>
    <row r="19" spans="1:48" s="6" customFormat="1" x14ac:dyDescent="0.2">
      <c r="A19" s="5" t="s">
        <v>21</v>
      </c>
      <c r="B19" s="15" t="s">
        <v>66</v>
      </c>
      <c r="C19" s="50">
        <f>VLOOKUP($B19,'Monthly update trip volumes'!$A$43:$N$75,3,)</f>
        <v>1179</v>
      </c>
      <c r="D19" s="94">
        <f>VLOOKUP($B19,'Monthly update trip volumes'!$A$5:$N$37,3,)</f>
        <v>219</v>
      </c>
      <c r="E19" s="95">
        <f t="shared" si="3"/>
        <v>-0.81424936386768443</v>
      </c>
      <c r="F19" s="50">
        <f>VLOOKUP($B19,'Monthly update trip volumes'!$A$43:$N$75,4,)</f>
        <v>1186</v>
      </c>
      <c r="G19" s="94">
        <f>VLOOKUP($B19,'Monthly update trip volumes'!$A$5:$N$37,4,)</f>
        <v>282</v>
      </c>
      <c r="H19" s="127">
        <f t="shared" si="4"/>
        <v>-0.76222596964586842</v>
      </c>
      <c r="I19" s="50">
        <f>VLOOKUP($B19,'Monthly update trip volumes'!$A$43:$N$75,5,)</f>
        <v>1201</v>
      </c>
      <c r="J19" s="94">
        <f>VLOOKUP($B19,'Monthly update trip volumes'!$A$5:$N$37,5,)</f>
        <v>501</v>
      </c>
      <c r="K19" s="95">
        <f t="shared" si="5"/>
        <v>-0.58284762697751868</v>
      </c>
      <c r="L19" s="50">
        <f>VLOOKUP($B19,'Monthly update trip volumes'!$A$43:$N$75,6,)</f>
        <v>1330</v>
      </c>
      <c r="M19" s="94">
        <f>VLOOKUP($B19,'Monthly update trip volumes'!$A$5:$N$37,6,)</f>
        <v>0</v>
      </c>
      <c r="N19" s="95">
        <f t="shared" si="6"/>
        <v>-1</v>
      </c>
      <c r="O19" s="50">
        <f>VLOOKUP($B19,'Monthly update trip volumes'!$A$43:$N$75,7,)</f>
        <v>1202</v>
      </c>
      <c r="P19" s="94">
        <f>VLOOKUP($B19,'Monthly update trip volumes'!$A$5:$N$37,7,)</f>
        <v>0</v>
      </c>
      <c r="Q19" s="95">
        <f t="shared" si="7"/>
        <v>-1</v>
      </c>
      <c r="R19" s="50">
        <f>VLOOKUP($B19,'Monthly update trip volumes'!$A$43:$N$75,8,)</f>
        <v>1325</v>
      </c>
      <c r="S19" s="94">
        <f>VLOOKUP($B19,'Monthly update trip volumes'!$A$5:$N$37,8,)</f>
        <v>0</v>
      </c>
      <c r="T19" s="95">
        <f t="shared" si="8"/>
        <v>-1</v>
      </c>
      <c r="U19" s="50">
        <f>VLOOKUP($B19,'Monthly update trip volumes'!$A$43:$N$75,9,)</f>
        <v>1272</v>
      </c>
      <c r="V19" s="94">
        <f>VLOOKUP($B19,'Monthly update trip volumes'!$A$5:$N$37,9,)</f>
        <v>0</v>
      </c>
      <c r="W19" s="95">
        <f t="shared" si="9"/>
        <v>-1</v>
      </c>
      <c r="X19" s="50">
        <f>VLOOKUP($B19,'Monthly update trip volumes'!$A$43:$N$75,10,)</f>
        <v>1056</v>
      </c>
      <c r="Y19" s="94">
        <f>VLOOKUP($B19,'Monthly update trip volumes'!$A$5:$N$37,10,)</f>
        <v>0</v>
      </c>
      <c r="Z19" s="95">
        <f t="shared" si="10"/>
        <v>-1</v>
      </c>
      <c r="AA19" s="50">
        <f>VLOOKUP($B19,'Monthly update trip volumes'!$A$43:$N$75,11,)</f>
        <v>1061</v>
      </c>
      <c r="AB19" s="94">
        <f>VLOOKUP($B19,'Monthly update trip volumes'!$A$5:$N$37,11,)</f>
        <v>0</v>
      </c>
      <c r="AC19" s="95">
        <f t="shared" si="11"/>
        <v>-1</v>
      </c>
      <c r="AD19" s="50">
        <f>VLOOKUP($B19,'Monthly update trip volumes'!$A$43:$N$75,12,)</f>
        <v>1205</v>
      </c>
      <c r="AE19" s="94">
        <f>VLOOKUP($B19,'Monthly update trip volumes'!$A$5:$N$37,12,)</f>
        <v>0</v>
      </c>
      <c r="AF19" s="95">
        <f t="shared" si="12"/>
        <v>-1</v>
      </c>
      <c r="AG19" s="50">
        <f>VLOOKUP($B19,'Monthly update trip volumes'!$A$43:$N$75,13,)</f>
        <v>1088</v>
      </c>
      <c r="AH19" s="94">
        <f>VLOOKUP($B19,'Monthly update trip volumes'!$A$5:$N$37,13,)</f>
        <v>0</v>
      </c>
      <c r="AI19" s="95">
        <f t="shared" si="13"/>
        <v>-1</v>
      </c>
      <c r="AJ19" s="50">
        <f>VLOOKUP($B19,'Monthly update trip volumes'!$A$43:$N$75,14,)</f>
        <v>776</v>
      </c>
      <c r="AK19" s="94">
        <f>VLOOKUP($B19,'Monthly update trip volumes'!$A$5:$N$37,14,)</f>
        <v>0</v>
      </c>
      <c r="AL19" s="95">
        <f t="shared" si="0"/>
        <v>-1</v>
      </c>
      <c r="AM19" s="31">
        <f>COUNTIF('Monthly update trip volumes'!C21:N21,"&gt;0")</f>
        <v>3</v>
      </c>
      <c r="AN19" s="35">
        <f t="shared" si="14"/>
        <v>3566</v>
      </c>
      <c r="AO19" s="35" t="str">
        <f t="shared" si="15"/>
        <v/>
      </c>
      <c r="AP19" s="35" t="str">
        <f t="shared" si="16"/>
        <v/>
      </c>
      <c r="AQ19" s="35" t="str">
        <f t="shared" si="17"/>
        <v/>
      </c>
      <c r="AR19" s="11">
        <f t="shared" si="18"/>
        <v>3566</v>
      </c>
      <c r="AS19" s="11">
        <f t="shared" si="19"/>
        <v>1002</v>
      </c>
      <c r="AT19" s="24">
        <f t="shared" si="1"/>
        <v>-0.71901289960740322</v>
      </c>
      <c r="AU19" s="46">
        <f t="shared" si="20"/>
        <v>334</v>
      </c>
      <c r="AV19" s="41">
        <f t="shared" si="2"/>
        <v>1.7182543084969561E-2</v>
      </c>
    </row>
    <row r="20" spans="1:48" s="6" customFormat="1" x14ac:dyDescent="0.2">
      <c r="A20" s="5" t="s">
        <v>22</v>
      </c>
      <c r="B20" s="15" t="s">
        <v>67</v>
      </c>
      <c r="C20" s="50">
        <f>VLOOKUP($B20,'Monthly update trip volumes'!$A$43:$N$75,3,)</f>
        <v>2242</v>
      </c>
      <c r="D20" s="94">
        <f>VLOOKUP($B20,'Monthly update trip volumes'!$A$5:$N$37,3,)</f>
        <v>412</v>
      </c>
      <c r="E20" s="95">
        <f t="shared" si="3"/>
        <v>-0.81623550401427303</v>
      </c>
      <c r="F20" s="50">
        <f>VLOOKUP($B20,'Monthly update trip volumes'!$A$43:$N$75,4,)</f>
        <v>2460</v>
      </c>
      <c r="G20" s="94">
        <f>VLOOKUP($B20,'Monthly update trip volumes'!$A$5:$N$37,4,)</f>
        <v>380</v>
      </c>
      <c r="H20" s="127">
        <f t="shared" si="4"/>
        <v>-0.84552845528455278</v>
      </c>
      <c r="I20" s="50">
        <f>VLOOKUP($B20,'Monthly update trip volumes'!$A$43:$N$75,5,)</f>
        <v>2187</v>
      </c>
      <c r="J20" s="94">
        <f>VLOOKUP($B20,'Monthly update trip volumes'!$A$5:$N$37,5,)</f>
        <v>537</v>
      </c>
      <c r="K20" s="95">
        <f t="shared" si="5"/>
        <v>-0.75445816186556924</v>
      </c>
      <c r="L20" s="50">
        <f>VLOOKUP($B20,'Monthly update trip volumes'!$A$43:$N$75,6,)</f>
        <v>2328</v>
      </c>
      <c r="M20" s="94">
        <f>VLOOKUP($B20,'Monthly update trip volumes'!$A$5:$N$37,6,)</f>
        <v>0</v>
      </c>
      <c r="N20" s="95">
        <f t="shared" si="6"/>
        <v>-1</v>
      </c>
      <c r="O20" s="50">
        <f>VLOOKUP($B20,'Monthly update trip volumes'!$A$43:$N$75,7,)</f>
        <v>2022</v>
      </c>
      <c r="P20" s="94">
        <f>VLOOKUP($B20,'Monthly update trip volumes'!$A$5:$N$37,7,)</f>
        <v>0</v>
      </c>
      <c r="Q20" s="95">
        <f t="shared" si="7"/>
        <v>-1</v>
      </c>
      <c r="R20" s="50">
        <f>VLOOKUP($B20,'Monthly update trip volumes'!$A$43:$N$75,8,)</f>
        <v>2153</v>
      </c>
      <c r="S20" s="94">
        <f>VLOOKUP($B20,'Monthly update trip volumes'!$A$5:$N$37,8,)</f>
        <v>0</v>
      </c>
      <c r="T20" s="95">
        <f t="shared" si="8"/>
        <v>-1</v>
      </c>
      <c r="U20" s="50">
        <f>VLOOKUP($B20,'Monthly update trip volumes'!$A$43:$N$75,9,)</f>
        <v>2129</v>
      </c>
      <c r="V20" s="94">
        <f>VLOOKUP($B20,'Monthly update trip volumes'!$A$5:$N$37,9,)</f>
        <v>0</v>
      </c>
      <c r="W20" s="95">
        <f t="shared" si="9"/>
        <v>-1</v>
      </c>
      <c r="X20" s="50">
        <f>VLOOKUP($B20,'Monthly update trip volumes'!$A$43:$N$75,10,)</f>
        <v>1910</v>
      </c>
      <c r="Y20" s="94">
        <f>VLOOKUP($B20,'Monthly update trip volumes'!$A$5:$N$37,10,)</f>
        <v>0</v>
      </c>
      <c r="Z20" s="95">
        <f t="shared" si="10"/>
        <v>-1</v>
      </c>
      <c r="AA20" s="50">
        <f>VLOOKUP($B20,'Monthly update trip volumes'!$A$43:$N$75,11,)</f>
        <v>1701</v>
      </c>
      <c r="AB20" s="94">
        <f>VLOOKUP($B20,'Monthly update trip volumes'!$A$5:$N$37,11,)</f>
        <v>0</v>
      </c>
      <c r="AC20" s="95">
        <f t="shared" si="11"/>
        <v>-1</v>
      </c>
      <c r="AD20" s="50">
        <f>VLOOKUP($B20,'Monthly update trip volumes'!$A$43:$N$75,12,)</f>
        <v>1772</v>
      </c>
      <c r="AE20" s="94">
        <f>VLOOKUP($B20,'Monthly update trip volumes'!$A$5:$N$37,12,)</f>
        <v>0</v>
      </c>
      <c r="AF20" s="95">
        <f t="shared" si="12"/>
        <v>-1</v>
      </c>
      <c r="AG20" s="50">
        <f>VLOOKUP($B20,'Monthly update trip volumes'!$A$43:$N$75,13,)</f>
        <v>1688</v>
      </c>
      <c r="AH20" s="94">
        <f>VLOOKUP($B20,'Monthly update trip volumes'!$A$5:$N$37,13,)</f>
        <v>0</v>
      </c>
      <c r="AI20" s="95">
        <f t="shared" si="13"/>
        <v>-1</v>
      </c>
      <c r="AJ20" s="50">
        <f>VLOOKUP($B20,'Monthly update trip volumes'!$A$43:$N$75,14,)</f>
        <v>1083</v>
      </c>
      <c r="AK20" s="94">
        <f>VLOOKUP($B20,'Monthly update trip volumes'!$A$5:$N$37,14,)</f>
        <v>0</v>
      </c>
      <c r="AL20" s="95">
        <f t="shared" si="0"/>
        <v>-1</v>
      </c>
      <c r="AM20" s="31">
        <f>COUNTIF('Monthly update trip volumes'!C22:N22,"&gt;0")</f>
        <v>3</v>
      </c>
      <c r="AN20" s="35">
        <f t="shared" si="14"/>
        <v>6889</v>
      </c>
      <c r="AO20" s="35" t="str">
        <f t="shared" si="15"/>
        <v/>
      </c>
      <c r="AP20" s="35" t="str">
        <f t="shared" si="16"/>
        <v/>
      </c>
      <c r="AQ20" s="35" t="str">
        <f t="shared" si="17"/>
        <v/>
      </c>
      <c r="AR20" s="11">
        <f t="shared" si="18"/>
        <v>6889</v>
      </c>
      <c r="AS20" s="11">
        <f t="shared" si="19"/>
        <v>1329</v>
      </c>
      <c r="AT20" s="24">
        <f t="shared" si="1"/>
        <v>-0.80708375671360133</v>
      </c>
      <c r="AU20" s="46">
        <f t="shared" si="20"/>
        <v>443</v>
      </c>
      <c r="AV20" s="41">
        <f t="shared" si="2"/>
        <v>2.2790019720483581E-2</v>
      </c>
    </row>
    <row r="21" spans="1:48" s="6" customFormat="1" x14ac:dyDescent="0.2">
      <c r="A21" s="5" t="s">
        <v>23</v>
      </c>
      <c r="B21" s="15" t="s">
        <v>68</v>
      </c>
      <c r="C21" s="50">
        <f>VLOOKUP($B21,'Monthly update trip volumes'!$A$43:$N$75,3,)</f>
        <v>2947</v>
      </c>
      <c r="D21" s="94">
        <f>VLOOKUP($B21,'Monthly update trip volumes'!$A$5:$N$37,3,)</f>
        <v>596</v>
      </c>
      <c r="E21" s="95">
        <f t="shared" si="3"/>
        <v>-0.79776043434000676</v>
      </c>
      <c r="F21" s="50">
        <f>VLOOKUP($B21,'Monthly update trip volumes'!$A$43:$N$75,4,)</f>
        <v>2930</v>
      </c>
      <c r="G21" s="94">
        <f>VLOOKUP($B21,'Monthly update trip volumes'!$A$5:$N$37,4,)</f>
        <v>983</v>
      </c>
      <c r="H21" s="127">
        <f t="shared" si="4"/>
        <v>-0.66450511945392488</v>
      </c>
      <c r="I21" s="50">
        <f>VLOOKUP($B21,'Monthly update trip volumes'!$A$43:$N$75,5,)</f>
        <v>2340</v>
      </c>
      <c r="J21" s="94">
        <f>VLOOKUP($B21,'Monthly update trip volumes'!$A$5:$N$37,5,)</f>
        <v>1478</v>
      </c>
      <c r="K21" s="95">
        <f t="shared" si="5"/>
        <v>-0.3683760683760684</v>
      </c>
      <c r="L21" s="50">
        <f>VLOOKUP($B21,'Monthly update trip volumes'!$A$43:$N$75,6,)</f>
        <v>2504</v>
      </c>
      <c r="M21" s="94">
        <f>VLOOKUP($B21,'Monthly update trip volumes'!$A$5:$N$37,6,)</f>
        <v>0</v>
      </c>
      <c r="N21" s="95">
        <f t="shared" si="6"/>
        <v>-1</v>
      </c>
      <c r="O21" s="50">
        <f>VLOOKUP($B21,'Monthly update trip volumes'!$A$43:$N$75,7,)</f>
        <v>2554</v>
      </c>
      <c r="P21" s="94">
        <f>VLOOKUP($B21,'Monthly update trip volumes'!$A$5:$N$37,7,)</f>
        <v>0</v>
      </c>
      <c r="Q21" s="95">
        <f t="shared" si="7"/>
        <v>-1</v>
      </c>
      <c r="R21" s="50">
        <f>VLOOKUP($B21,'Monthly update trip volumes'!$A$43:$N$75,8,)</f>
        <v>2517</v>
      </c>
      <c r="S21" s="94">
        <f>VLOOKUP($B21,'Monthly update trip volumes'!$A$5:$N$37,8,)</f>
        <v>0</v>
      </c>
      <c r="T21" s="95">
        <f t="shared" si="8"/>
        <v>-1</v>
      </c>
      <c r="U21" s="50">
        <f>VLOOKUP($B21,'Monthly update trip volumes'!$A$43:$N$75,9,)</f>
        <v>2772</v>
      </c>
      <c r="V21" s="94">
        <f>VLOOKUP($B21,'Monthly update trip volumes'!$A$5:$N$37,9,)</f>
        <v>0</v>
      </c>
      <c r="W21" s="95">
        <f t="shared" si="9"/>
        <v>-1</v>
      </c>
      <c r="X21" s="50">
        <f>VLOOKUP($B21,'Monthly update trip volumes'!$A$43:$N$75,10,)</f>
        <v>2707</v>
      </c>
      <c r="Y21" s="94">
        <f>VLOOKUP($B21,'Monthly update trip volumes'!$A$5:$N$37,10,)</f>
        <v>0</v>
      </c>
      <c r="Z21" s="95">
        <f t="shared" si="10"/>
        <v>-1</v>
      </c>
      <c r="AA21" s="50">
        <f>VLOOKUP($B21,'Monthly update trip volumes'!$A$43:$N$75,11,)</f>
        <v>2326</v>
      </c>
      <c r="AB21" s="94">
        <f>VLOOKUP($B21,'Monthly update trip volumes'!$A$5:$N$37,11,)</f>
        <v>0</v>
      </c>
      <c r="AC21" s="95">
        <f t="shared" si="11"/>
        <v>-1</v>
      </c>
      <c r="AD21" s="50">
        <f>VLOOKUP($B21,'Monthly update trip volumes'!$A$43:$N$75,12,)</f>
        <v>2499</v>
      </c>
      <c r="AE21" s="94">
        <f>VLOOKUP($B21,'Monthly update trip volumes'!$A$5:$N$37,12,)</f>
        <v>0</v>
      </c>
      <c r="AF21" s="95">
        <f t="shared" si="12"/>
        <v>-1</v>
      </c>
      <c r="AG21" s="50">
        <f>VLOOKUP($B21,'Monthly update trip volumes'!$A$43:$N$75,13,)</f>
        <v>2493</v>
      </c>
      <c r="AH21" s="94">
        <f>VLOOKUP($B21,'Monthly update trip volumes'!$A$5:$N$37,13,)</f>
        <v>0</v>
      </c>
      <c r="AI21" s="95">
        <f t="shared" si="13"/>
        <v>-1</v>
      </c>
      <c r="AJ21" s="50">
        <f>VLOOKUP($B21,'Monthly update trip volumes'!$A$43:$N$75,14,)</f>
        <v>1760</v>
      </c>
      <c r="AK21" s="94">
        <f>VLOOKUP($B21,'Monthly update trip volumes'!$A$5:$N$37,14,)</f>
        <v>0</v>
      </c>
      <c r="AL21" s="95">
        <f t="shared" si="0"/>
        <v>-1</v>
      </c>
      <c r="AM21" s="31">
        <f>COUNTIF('Monthly update trip volumes'!C23:N23,"&gt;0")</f>
        <v>3</v>
      </c>
      <c r="AN21" s="35">
        <f t="shared" si="14"/>
        <v>8217</v>
      </c>
      <c r="AO21" s="35" t="str">
        <f t="shared" si="15"/>
        <v/>
      </c>
      <c r="AP21" s="35" t="str">
        <f t="shared" si="16"/>
        <v/>
      </c>
      <c r="AQ21" s="35" t="str">
        <f t="shared" si="17"/>
        <v/>
      </c>
      <c r="AR21" s="11">
        <f t="shared" si="18"/>
        <v>8217</v>
      </c>
      <c r="AS21" s="11">
        <f t="shared" si="19"/>
        <v>3057</v>
      </c>
      <c r="AT21" s="24">
        <f t="shared" si="1"/>
        <v>-0.62796641109894125</v>
      </c>
      <c r="AU21" s="46">
        <f t="shared" si="20"/>
        <v>1019</v>
      </c>
      <c r="AV21" s="41">
        <f t="shared" si="2"/>
        <v>5.2422189831089774E-2</v>
      </c>
    </row>
    <row r="22" spans="1:48" s="6" customFormat="1" x14ac:dyDescent="0.2">
      <c r="A22" s="5" t="s">
        <v>37</v>
      </c>
      <c r="B22" s="15" t="s">
        <v>69</v>
      </c>
      <c r="C22" s="50">
        <f>VLOOKUP($B22,'Monthly update trip volumes'!$A$43:$N$75,3,)</f>
        <v>2747</v>
      </c>
      <c r="D22" s="94">
        <f>VLOOKUP($B22,'Monthly update trip volumes'!$A$5:$N$37,3,)</f>
        <v>508</v>
      </c>
      <c r="E22" s="95">
        <f t="shared" si="3"/>
        <v>-0.81507098653076082</v>
      </c>
      <c r="F22" s="50">
        <f>VLOOKUP($B22,'Monthly update trip volumes'!$A$43:$N$75,4,)</f>
        <v>2827</v>
      </c>
      <c r="G22" s="94">
        <f>VLOOKUP($B22,'Monthly update trip volumes'!$A$5:$N$37,4,)</f>
        <v>805</v>
      </c>
      <c r="H22" s="127">
        <f t="shared" si="4"/>
        <v>-0.71524584365051291</v>
      </c>
      <c r="I22" s="50">
        <f>VLOOKUP($B22,'Monthly update trip volumes'!$A$43:$N$75,5,)</f>
        <v>2048</v>
      </c>
      <c r="J22" s="94">
        <f>VLOOKUP($B22,'Monthly update trip volumes'!$A$5:$N$37,5,)</f>
        <v>1183</v>
      </c>
      <c r="K22" s="95">
        <f t="shared" si="5"/>
        <v>-0.42236328125</v>
      </c>
      <c r="L22" s="50">
        <f>VLOOKUP($B22,'Monthly update trip volumes'!$A$43:$N$75,6,)</f>
        <v>2417</v>
      </c>
      <c r="M22" s="94">
        <f>VLOOKUP($B22,'Monthly update trip volumes'!$A$5:$N$37,6,)</f>
        <v>0</v>
      </c>
      <c r="N22" s="95">
        <f t="shared" si="6"/>
        <v>-1</v>
      </c>
      <c r="O22" s="50">
        <f>VLOOKUP($B22,'Monthly update trip volumes'!$A$43:$N$75,7,)</f>
        <v>2370</v>
      </c>
      <c r="P22" s="94">
        <f>VLOOKUP($B22,'Monthly update trip volumes'!$A$5:$N$37,7,)</f>
        <v>0</v>
      </c>
      <c r="Q22" s="95">
        <f t="shared" si="7"/>
        <v>-1</v>
      </c>
      <c r="R22" s="50">
        <f>VLOOKUP($B22,'Monthly update trip volumes'!$A$43:$N$75,8,)</f>
        <v>2358</v>
      </c>
      <c r="S22" s="94">
        <f>VLOOKUP($B22,'Monthly update trip volumes'!$A$5:$N$37,8,)</f>
        <v>0</v>
      </c>
      <c r="T22" s="95">
        <f t="shared" si="8"/>
        <v>-1</v>
      </c>
      <c r="U22" s="50">
        <f>VLOOKUP($B22,'Monthly update trip volumes'!$A$43:$N$75,9,)</f>
        <v>2450</v>
      </c>
      <c r="V22" s="94">
        <f>VLOOKUP($B22,'Monthly update trip volumes'!$A$5:$N$37,9,)</f>
        <v>0</v>
      </c>
      <c r="W22" s="95">
        <f t="shared" si="9"/>
        <v>-1</v>
      </c>
      <c r="X22" s="50">
        <f>VLOOKUP($B22,'Monthly update trip volumes'!$A$43:$N$75,10,)</f>
        <v>2635</v>
      </c>
      <c r="Y22" s="94">
        <f>VLOOKUP($B22,'Monthly update trip volumes'!$A$5:$N$37,10,)</f>
        <v>0</v>
      </c>
      <c r="Z22" s="95">
        <f t="shared" si="10"/>
        <v>-1</v>
      </c>
      <c r="AA22" s="50">
        <f>VLOOKUP($B22,'Monthly update trip volumes'!$A$43:$N$75,11,)</f>
        <v>2424</v>
      </c>
      <c r="AB22" s="94">
        <f>VLOOKUP($B22,'Monthly update trip volumes'!$A$5:$N$37,11,)</f>
        <v>0</v>
      </c>
      <c r="AC22" s="95">
        <f t="shared" si="11"/>
        <v>-1</v>
      </c>
      <c r="AD22" s="50">
        <f>VLOOKUP($B22,'Monthly update trip volumes'!$A$43:$N$75,12,)</f>
        <v>2615</v>
      </c>
      <c r="AE22" s="94">
        <f>VLOOKUP($B22,'Monthly update trip volumes'!$A$5:$N$37,12,)</f>
        <v>0</v>
      </c>
      <c r="AF22" s="95">
        <f t="shared" si="12"/>
        <v>-1</v>
      </c>
      <c r="AG22" s="50">
        <f>VLOOKUP($B22,'Monthly update trip volumes'!$A$43:$N$75,13,)</f>
        <v>2778</v>
      </c>
      <c r="AH22" s="94">
        <f>VLOOKUP($B22,'Monthly update trip volumes'!$A$5:$N$37,13,)</f>
        <v>0</v>
      </c>
      <c r="AI22" s="95">
        <f t="shared" si="13"/>
        <v>-1</v>
      </c>
      <c r="AJ22" s="50">
        <f>VLOOKUP($B22,'Monthly update trip volumes'!$A$43:$N$75,14,)</f>
        <v>1839</v>
      </c>
      <c r="AK22" s="94">
        <f>VLOOKUP($B22,'Monthly update trip volumes'!$A$5:$N$37,14,)</f>
        <v>0</v>
      </c>
      <c r="AL22" s="95">
        <f t="shared" si="0"/>
        <v>-1</v>
      </c>
      <c r="AM22" s="31">
        <f>COUNTIF('Monthly update trip volumes'!C24:N24,"&gt;0")</f>
        <v>3</v>
      </c>
      <c r="AN22" s="35">
        <f t="shared" si="14"/>
        <v>7622</v>
      </c>
      <c r="AO22" s="35" t="str">
        <f t="shared" si="15"/>
        <v/>
      </c>
      <c r="AP22" s="35" t="str">
        <f t="shared" si="16"/>
        <v/>
      </c>
      <c r="AQ22" s="35" t="str">
        <f t="shared" si="17"/>
        <v/>
      </c>
      <c r="AR22" s="11">
        <f t="shared" si="18"/>
        <v>7622</v>
      </c>
      <c r="AS22" s="11">
        <f t="shared" si="19"/>
        <v>2496</v>
      </c>
      <c r="AT22" s="24">
        <f t="shared" si="1"/>
        <v>-0.67252689582786673</v>
      </c>
      <c r="AU22" s="46">
        <f t="shared" si="20"/>
        <v>832</v>
      </c>
      <c r="AV22" s="41">
        <f t="shared" si="2"/>
        <v>4.2802023493097828E-2</v>
      </c>
    </row>
    <row r="23" spans="1:48" s="6" customFormat="1" x14ac:dyDescent="0.2">
      <c r="A23" s="5" t="s">
        <v>38</v>
      </c>
      <c r="B23" s="15" t="s">
        <v>70</v>
      </c>
      <c r="C23" s="50">
        <f>VLOOKUP($B23,'Monthly update trip volumes'!$A$43:$N$75,3,)</f>
        <v>3441</v>
      </c>
      <c r="D23" s="94">
        <f>VLOOKUP($B23,'Monthly update trip volumes'!$A$5:$N$37,3,)</f>
        <v>332</v>
      </c>
      <c r="E23" s="95">
        <f t="shared" si="3"/>
        <v>-0.90351641964545193</v>
      </c>
      <c r="F23" s="50">
        <f>VLOOKUP($B23,'Monthly update trip volumes'!$A$43:$N$75,4,)</f>
        <v>3686</v>
      </c>
      <c r="G23" s="94">
        <f>VLOOKUP($B23,'Monthly update trip volumes'!$A$5:$N$37,4,)</f>
        <v>452</v>
      </c>
      <c r="H23" s="127">
        <f t="shared" si="4"/>
        <v>-0.87737384698860554</v>
      </c>
      <c r="I23" s="50">
        <f>VLOOKUP($B23,'Monthly update trip volumes'!$A$43:$N$75,5,)</f>
        <v>3540</v>
      </c>
      <c r="J23" s="94">
        <f>VLOOKUP($B23,'Monthly update trip volumes'!$A$5:$N$37,5,)</f>
        <v>769</v>
      </c>
      <c r="K23" s="95">
        <f t="shared" si="5"/>
        <v>-0.78276836158192087</v>
      </c>
      <c r="L23" s="50">
        <f>VLOOKUP($B23,'Monthly update trip volumes'!$A$43:$N$75,6,)</f>
        <v>3385</v>
      </c>
      <c r="M23" s="94">
        <f>VLOOKUP($B23,'Monthly update trip volumes'!$A$5:$N$37,6,)</f>
        <v>0</v>
      </c>
      <c r="N23" s="95">
        <f t="shared" si="6"/>
        <v>-1</v>
      </c>
      <c r="O23" s="50">
        <f>VLOOKUP($B23,'Monthly update trip volumes'!$A$43:$N$75,7,)</f>
        <v>3112</v>
      </c>
      <c r="P23" s="94">
        <f>VLOOKUP($B23,'Monthly update trip volumes'!$A$5:$N$37,7,)</f>
        <v>0</v>
      </c>
      <c r="Q23" s="95">
        <f t="shared" si="7"/>
        <v>-1</v>
      </c>
      <c r="R23" s="50">
        <f>VLOOKUP($B23,'Monthly update trip volumes'!$A$43:$N$75,8,)</f>
        <v>3292</v>
      </c>
      <c r="S23" s="94">
        <f>VLOOKUP($B23,'Monthly update trip volumes'!$A$5:$N$37,8,)</f>
        <v>0</v>
      </c>
      <c r="T23" s="95">
        <f t="shared" si="8"/>
        <v>-1</v>
      </c>
      <c r="U23" s="50">
        <f>VLOOKUP($B23,'Monthly update trip volumes'!$A$43:$N$75,9,)</f>
        <v>3365</v>
      </c>
      <c r="V23" s="94">
        <f>VLOOKUP($B23,'Monthly update trip volumes'!$A$5:$N$37,9,)</f>
        <v>0</v>
      </c>
      <c r="W23" s="95">
        <f t="shared" si="9"/>
        <v>-1</v>
      </c>
      <c r="X23" s="50">
        <f>VLOOKUP($B23,'Monthly update trip volumes'!$A$43:$N$75,10,)</f>
        <v>2997</v>
      </c>
      <c r="Y23" s="94">
        <f>VLOOKUP($B23,'Monthly update trip volumes'!$A$5:$N$37,10,)</f>
        <v>0</v>
      </c>
      <c r="Z23" s="95">
        <f t="shared" si="10"/>
        <v>-1</v>
      </c>
      <c r="AA23" s="50">
        <f>VLOOKUP($B23,'Monthly update trip volumes'!$A$43:$N$75,11,)</f>
        <v>2951</v>
      </c>
      <c r="AB23" s="94">
        <f>VLOOKUP($B23,'Monthly update trip volumes'!$A$5:$N$37,11,)</f>
        <v>0</v>
      </c>
      <c r="AC23" s="95">
        <f t="shared" si="11"/>
        <v>-1</v>
      </c>
      <c r="AD23" s="50">
        <f>VLOOKUP($B23,'Monthly update trip volumes'!$A$43:$N$75,12,)</f>
        <v>2716</v>
      </c>
      <c r="AE23" s="94">
        <f>VLOOKUP($B23,'Monthly update trip volumes'!$A$5:$N$37,12,)</f>
        <v>0</v>
      </c>
      <c r="AF23" s="95">
        <f t="shared" si="12"/>
        <v>-1</v>
      </c>
      <c r="AG23" s="50">
        <f>VLOOKUP($B23,'Monthly update trip volumes'!$A$43:$N$75,13,)</f>
        <v>2851</v>
      </c>
      <c r="AH23" s="94">
        <f>VLOOKUP($B23,'Monthly update trip volumes'!$A$5:$N$37,13,)</f>
        <v>0</v>
      </c>
      <c r="AI23" s="95">
        <f t="shared" si="13"/>
        <v>-1</v>
      </c>
      <c r="AJ23" s="50">
        <f>VLOOKUP($B23,'Monthly update trip volumes'!$A$43:$N$75,14,)</f>
        <v>1679</v>
      </c>
      <c r="AK23" s="94">
        <f>VLOOKUP($B23,'Monthly update trip volumes'!$A$5:$N$37,14,)</f>
        <v>0</v>
      </c>
      <c r="AL23" s="95">
        <f t="shared" si="0"/>
        <v>-1</v>
      </c>
      <c r="AM23" s="31">
        <f>COUNTIF('Monthly update trip volumes'!C25:N25,"&gt;0")</f>
        <v>3</v>
      </c>
      <c r="AN23" s="35">
        <f t="shared" si="14"/>
        <v>10667</v>
      </c>
      <c r="AO23" s="35" t="str">
        <f t="shared" si="15"/>
        <v/>
      </c>
      <c r="AP23" s="35" t="str">
        <f t="shared" si="16"/>
        <v/>
      </c>
      <c r="AQ23" s="35" t="str">
        <f t="shared" si="17"/>
        <v/>
      </c>
      <c r="AR23" s="11">
        <f t="shared" si="18"/>
        <v>10667</v>
      </c>
      <c r="AS23" s="11">
        <f t="shared" si="19"/>
        <v>1553</v>
      </c>
      <c r="AT23" s="24">
        <f t="shared" si="1"/>
        <v>-0.85441079966251055</v>
      </c>
      <c r="AU23" s="46">
        <f t="shared" si="20"/>
        <v>517.66666666666663</v>
      </c>
      <c r="AV23" s="41">
        <f t="shared" si="2"/>
        <v>2.6631226957043643E-2</v>
      </c>
    </row>
    <row r="24" spans="1:48" s="6" customFormat="1" x14ac:dyDescent="0.2">
      <c r="A24" s="5" t="s">
        <v>24</v>
      </c>
      <c r="B24" s="15" t="s">
        <v>71</v>
      </c>
      <c r="C24" s="50">
        <f>VLOOKUP($B24,'Monthly update trip volumes'!$A$43:$N$75,3,)</f>
        <v>1993</v>
      </c>
      <c r="D24" s="94">
        <f>VLOOKUP($B24,'Monthly update trip volumes'!$A$5:$N$37,3,)</f>
        <v>361</v>
      </c>
      <c r="E24" s="95">
        <f t="shared" si="3"/>
        <v>-0.81886603110888112</v>
      </c>
      <c r="F24" s="50">
        <f>VLOOKUP($B24,'Monthly update trip volumes'!$A$43:$N$75,4,)</f>
        <v>2115</v>
      </c>
      <c r="G24" s="94">
        <f>VLOOKUP($B24,'Monthly update trip volumes'!$A$5:$N$37,4,)</f>
        <v>559</v>
      </c>
      <c r="H24" s="127">
        <f t="shared" si="4"/>
        <v>-0.73569739952718671</v>
      </c>
      <c r="I24" s="50">
        <f>VLOOKUP($B24,'Monthly update trip volumes'!$A$43:$N$75,5,)</f>
        <v>1803</v>
      </c>
      <c r="J24" s="94">
        <f>VLOOKUP($B24,'Monthly update trip volumes'!$A$5:$N$37,5,)</f>
        <v>975</v>
      </c>
      <c r="K24" s="95">
        <f t="shared" si="5"/>
        <v>-0.45923460898502499</v>
      </c>
      <c r="L24" s="50">
        <f>VLOOKUP($B24,'Monthly update trip volumes'!$A$43:$N$75,6,)</f>
        <v>2069</v>
      </c>
      <c r="M24" s="94">
        <f>VLOOKUP($B24,'Monthly update trip volumes'!$A$5:$N$37,6,)</f>
        <v>0</v>
      </c>
      <c r="N24" s="95">
        <f t="shared" si="6"/>
        <v>-1</v>
      </c>
      <c r="O24" s="50">
        <f>VLOOKUP($B24,'Monthly update trip volumes'!$A$43:$N$75,7,)</f>
        <v>2198</v>
      </c>
      <c r="P24" s="94">
        <f>VLOOKUP($B24,'Monthly update trip volumes'!$A$5:$N$37,7,)</f>
        <v>0</v>
      </c>
      <c r="Q24" s="95">
        <f t="shared" si="7"/>
        <v>-1</v>
      </c>
      <c r="R24" s="50">
        <f>VLOOKUP($B24,'Monthly update trip volumes'!$A$43:$N$75,8,)</f>
        <v>2172</v>
      </c>
      <c r="S24" s="94">
        <f>VLOOKUP($B24,'Monthly update trip volumes'!$A$5:$N$37,8,)</f>
        <v>0</v>
      </c>
      <c r="T24" s="95">
        <f t="shared" si="8"/>
        <v>-1</v>
      </c>
      <c r="U24" s="50">
        <f>VLOOKUP($B24,'Monthly update trip volumes'!$A$43:$N$75,9,)</f>
        <v>2132</v>
      </c>
      <c r="V24" s="94">
        <f>VLOOKUP($B24,'Monthly update trip volumes'!$A$5:$N$37,9,)</f>
        <v>0</v>
      </c>
      <c r="W24" s="95">
        <f t="shared" si="9"/>
        <v>-1</v>
      </c>
      <c r="X24" s="50">
        <f>VLOOKUP($B24,'Monthly update trip volumes'!$A$43:$N$75,10,)</f>
        <v>2209</v>
      </c>
      <c r="Y24" s="94">
        <f>VLOOKUP($B24,'Monthly update trip volumes'!$A$5:$N$37,10,)</f>
        <v>0</v>
      </c>
      <c r="Z24" s="95">
        <f t="shared" si="10"/>
        <v>-1</v>
      </c>
      <c r="AA24" s="50">
        <f>VLOOKUP($B24,'Monthly update trip volumes'!$A$43:$N$75,11,)</f>
        <v>2009</v>
      </c>
      <c r="AB24" s="94">
        <f>VLOOKUP($B24,'Monthly update trip volumes'!$A$5:$N$37,11,)</f>
        <v>0</v>
      </c>
      <c r="AC24" s="95">
        <f t="shared" si="11"/>
        <v>-1</v>
      </c>
      <c r="AD24" s="50">
        <f>VLOOKUP($B24,'Monthly update trip volumes'!$A$43:$N$75,12,)</f>
        <v>2303</v>
      </c>
      <c r="AE24" s="94">
        <f>VLOOKUP($B24,'Monthly update trip volumes'!$A$5:$N$37,12,)</f>
        <v>0</v>
      </c>
      <c r="AF24" s="95">
        <f t="shared" si="12"/>
        <v>-1</v>
      </c>
      <c r="AG24" s="50">
        <f>VLOOKUP($B24,'Monthly update trip volumes'!$A$43:$N$75,13,)</f>
        <v>2108</v>
      </c>
      <c r="AH24" s="94">
        <f>VLOOKUP($B24,'Monthly update trip volumes'!$A$5:$N$37,13,)</f>
        <v>0</v>
      </c>
      <c r="AI24" s="95">
        <f t="shared" si="13"/>
        <v>-1</v>
      </c>
      <c r="AJ24" s="50">
        <f>VLOOKUP($B24,'Monthly update trip volumes'!$A$43:$N$75,14,)</f>
        <v>1601</v>
      </c>
      <c r="AK24" s="94">
        <f>VLOOKUP($B24,'Monthly update trip volumes'!$A$5:$N$37,14,)</f>
        <v>0</v>
      </c>
      <c r="AL24" s="95">
        <f t="shared" si="0"/>
        <v>-1</v>
      </c>
      <c r="AM24" s="31">
        <f>COUNTIF('Monthly update trip volumes'!C26:N26,"&gt;0")</f>
        <v>3</v>
      </c>
      <c r="AN24" s="35">
        <f t="shared" si="14"/>
        <v>5911</v>
      </c>
      <c r="AO24" s="35" t="str">
        <f t="shared" si="15"/>
        <v/>
      </c>
      <c r="AP24" s="35" t="str">
        <f t="shared" si="16"/>
        <v/>
      </c>
      <c r="AQ24" s="35" t="str">
        <f t="shared" si="17"/>
        <v/>
      </c>
      <c r="AR24" s="11">
        <f t="shared" si="18"/>
        <v>5911</v>
      </c>
      <c r="AS24" s="11">
        <f t="shared" si="19"/>
        <v>1895</v>
      </c>
      <c r="AT24" s="24">
        <f t="shared" si="1"/>
        <v>-0.6794112671290814</v>
      </c>
      <c r="AU24" s="46">
        <f t="shared" si="20"/>
        <v>631.66666666666663</v>
      </c>
      <c r="AV24" s="41">
        <f t="shared" si="2"/>
        <v>3.2495927291434454E-2</v>
      </c>
    </row>
    <row r="25" spans="1:48" s="6" customFormat="1" x14ac:dyDescent="0.2">
      <c r="A25" s="5" t="s">
        <v>35</v>
      </c>
      <c r="B25" s="15" t="s">
        <v>72</v>
      </c>
      <c r="C25" s="50">
        <f>VLOOKUP($B25,'Monthly update trip volumes'!$A$43:$N$75,3,)</f>
        <v>4022</v>
      </c>
      <c r="D25" s="94">
        <f>VLOOKUP($B25,'Monthly update trip volumes'!$A$5:$N$37,3,)</f>
        <v>648</v>
      </c>
      <c r="E25" s="95">
        <f t="shared" si="3"/>
        <v>-0.83888612630532067</v>
      </c>
      <c r="F25" s="50">
        <f>VLOOKUP($B25,'Monthly update trip volumes'!$A$43:$N$75,4,)</f>
        <v>4313</v>
      </c>
      <c r="G25" s="94">
        <f>VLOOKUP($B25,'Monthly update trip volumes'!$A$5:$N$37,4,)</f>
        <v>1079</v>
      </c>
      <c r="H25" s="127">
        <f t="shared" si="4"/>
        <v>-0.74982610711801523</v>
      </c>
      <c r="I25" s="50">
        <f>VLOOKUP($B25,'Monthly update trip volumes'!$A$43:$N$75,5,)</f>
        <v>3873</v>
      </c>
      <c r="J25" s="94">
        <f>VLOOKUP($B25,'Monthly update trip volumes'!$A$5:$N$37,5,)</f>
        <v>1593</v>
      </c>
      <c r="K25" s="95">
        <f t="shared" si="5"/>
        <v>-0.58869093725793964</v>
      </c>
      <c r="L25" s="50">
        <f>VLOOKUP($B25,'Monthly update trip volumes'!$A$43:$N$75,6,)</f>
        <v>4354</v>
      </c>
      <c r="M25" s="94">
        <f>VLOOKUP($B25,'Monthly update trip volumes'!$A$5:$N$37,6,)</f>
        <v>0</v>
      </c>
      <c r="N25" s="95">
        <f t="shared" si="6"/>
        <v>-1</v>
      </c>
      <c r="O25" s="50">
        <f>VLOOKUP($B25,'Monthly update trip volumes'!$A$43:$N$75,7,)</f>
        <v>4083</v>
      </c>
      <c r="P25" s="94">
        <f>VLOOKUP($B25,'Monthly update trip volumes'!$A$5:$N$37,7,)</f>
        <v>0</v>
      </c>
      <c r="Q25" s="95">
        <f t="shared" si="7"/>
        <v>-1</v>
      </c>
      <c r="R25" s="50">
        <f>VLOOKUP($B25,'Monthly update trip volumes'!$A$43:$N$75,8,)</f>
        <v>4052</v>
      </c>
      <c r="S25" s="94">
        <f>VLOOKUP($B25,'Monthly update trip volumes'!$A$5:$N$37,8,)</f>
        <v>0</v>
      </c>
      <c r="T25" s="95">
        <f t="shared" si="8"/>
        <v>-1</v>
      </c>
      <c r="U25" s="50">
        <f>VLOOKUP($B25,'Monthly update trip volumes'!$A$43:$N$75,9,)</f>
        <v>3899</v>
      </c>
      <c r="V25" s="94">
        <f>VLOOKUP($B25,'Monthly update trip volumes'!$A$5:$N$37,9,)</f>
        <v>0</v>
      </c>
      <c r="W25" s="95">
        <f t="shared" si="9"/>
        <v>-1</v>
      </c>
      <c r="X25" s="50">
        <f>VLOOKUP($B25,'Monthly update trip volumes'!$A$43:$N$75,10,)</f>
        <v>3623</v>
      </c>
      <c r="Y25" s="94">
        <f>VLOOKUP($B25,'Monthly update trip volumes'!$A$5:$N$37,10,)</f>
        <v>0</v>
      </c>
      <c r="Z25" s="95">
        <f t="shared" si="10"/>
        <v>-1</v>
      </c>
      <c r="AA25" s="50">
        <f>VLOOKUP($B25,'Monthly update trip volumes'!$A$43:$N$75,11,)</f>
        <v>3265</v>
      </c>
      <c r="AB25" s="94">
        <f>VLOOKUP($B25,'Monthly update trip volumes'!$A$5:$N$37,11,)</f>
        <v>0</v>
      </c>
      <c r="AC25" s="95">
        <f t="shared" si="11"/>
        <v>-1</v>
      </c>
      <c r="AD25" s="50">
        <f>VLOOKUP($B25,'Monthly update trip volumes'!$A$43:$N$75,12,)</f>
        <v>3600</v>
      </c>
      <c r="AE25" s="94">
        <f>VLOOKUP($B25,'Monthly update trip volumes'!$A$5:$N$37,12,)</f>
        <v>0</v>
      </c>
      <c r="AF25" s="95">
        <f t="shared" si="12"/>
        <v>-1</v>
      </c>
      <c r="AG25" s="50">
        <f>VLOOKUP($B25,'Monthly update trip volumes'!$A$43:$N$75,13,)</f>
        <v>3465</v>
      </c>
      <c r="AH25" s="94">
        <f>VLOOKUP($B25,'Monthly update trip volumes'!$A$5:$N$37,13,)</f>
        <v>0</v>
      </c>
      <c r="AI25" s="95">
        <f t="shared" si="13"/>
        <v>-1</v>
      </c>
      <c r="AJ25" s="50">
        <f>VLOOKUP($B25,'Monthly update trip volumes'!$A$43:$N$75,14,)</f>
        <v>2202</v>
      </c>
      <c r="AK25" s="94">
        <f>VLOOKUP($B25,'Monthly update trip volumes'!$A$5:$N$37,14,)</f>
        <v>0</v>
      </c>
      <c r="AL25" s="95">
        <f t="shared" si="0"/>
        <v>-1</v>
      </c>
      <c r="AM25" s="31">
        <f>COUNTIF('Monthly update trip volumes'!C27:N27,"&gt;0")</f>
        <v>3</v>
      </c>
      <c r="AN25" s="35">
        <f t="shared" si="14"/>
        <v>12208</v>
      </c>
      <c r="AO25" s="35" t="str">
        <f t="shared" si="15"/>
        <v/>
      </c>
      <c r="AP25" s="35" t="str">
        <f t="shared" si="16"/>
        <v/>
      </c>
      <c r="AQ25" s="35" t="str">
        <f t="shared" si="17"/>
        <v/>
      </c>
      <c r="AR25" s="11">
        <f t="shared" si="18"/>
        <v>12208</v>
      </c>
      <c r="AS25" s="11">
        <f t="shared" si="19"/>
        <v>3320</v>
      </c>
      <c r="AT25" s="24">
        <f t="shared" si="1"/>
        <v>-0.72804718217562248</v>
      </c>
      <c r="AU25" s="46">
        <f t="shared" si="20"/>
        <v>1106.6666666666667</v>
      </c>
      <c r="AV25" s="41">
        <f t="shared" si="2"/>
        <v>5.6932178684729488E-2</v>
      </c>
    </row>
    <row r="26" spans="1:48" s="6" customFormat="1" x14ac:dyDescent="0.2">
      <c r="A26" s="5" t="s">
        <v>25</v>
      </c>
      <c r="B26" s="15" t="s">
        <v>73</v>
      </c>
      <c r="C26" s="50">
        <f>VLOOKUP($B26,'Monthly update trip volumes'!$A$43:$N$75,3,)</f>
        <v>3045</v>
      </c>
      <c r="D26" s="94">
        <f>VLOOKUP($B26,'Monthly update trip volumes'!$A$5:$N$37,3,)</f>
        <v>396</v>
      </c>
      <c r="E26" s="95">
        <f t="shared" si="3"/>
        <v>-0.86995073891625618</v>
      </c>
      <c r="F26" s="50">
        <f>VLOOKUP($B26,'Monthly update trip volumes'!$A$43:$N$75,4,)</f>
        <v>3116</v>
      </c>
      <c r="G26" s="94">
        <f>VLOOKUP($B26,'Monthly update trip volumes'!$A$5:$N$37,4,)</f>
        <v>469</v>
      </c>
      <c r="H26" s="127">
        <f t="shared" si="4"/>
        <v>-0.84948652118100132</v>
      </c>
      <c r="I26" s="50">
        <f>VLOOKUP($B26,'Monthly update trip volumes'!$A$43:$N$75,5,)</f>
        <v>2872</v>
      </c>
      <c r="J26" s="94">
        <f>VLOOKUP($B26,'Monthly update trip volumes'!$A$5:$N$37,5,)</f>
        <v>691</v>
      </c>
      <c r="K26" s="95">
        <f t="shared" si="5"/>
        <v>-0.7594011142061281</v>
      </c>
      <c r="L26" s="50">
        <f>VLOOKUP($B26,'Monthly update trip volumes'!$A$43:$N$75,6,)</f>
        <v>3030</v>
      </c>
      <c r="M26" s="94">
        <f>VLOOKUP($B26,'Monthly update trip volumes'!$A$5:$N$37,6,)</f>
        <v>0</v>
      </c>
      <c r="N26" s="95">
        <f t="shared" si="6"/>
        <v>-1</v>
      </c>
      <c r="O26" s="50">
        <f>VLOOKUP($B26,'Monthly update trip volumes'!$A$43:$N$75,7,)</f>
        <v>2554</v>
      </c>
      <c r="P26" s="94">
        <f>VLOOKUP($B26,'Monthly update trip volumes'!$A$5:$N$37,7,)</f>
        <v>0</v>
      </c>
      <c r="Q26" s="95">
        <f t="shared" si="7"/>
        <v>-1</v>
      </c>
      <c r="R26" s="50">
        <f>VLOOKUP($B26,'Monthly update trip volumes'!$A$43:$N$75,8,)</f>
        <v>2707</v>
      </c>
      <c r="S26" s="94">
        <f>VLOOKUP($B26,'Monthly update trip volumes'!$A$5:$N$37,8,)</f>
        <v>0</v>
      </c>
      <c r="T26" s="95">
        <f t="shared" si="8"/>
        <v>-1</v>
      </c>
      <c r="U26" s="50">
        <f>VLOOKUP($B26,'Monthly update trip volumes'!$A$43:$N$75,9,)</f>
        <v>2810</v>
      </c>
      <c r="V26" s="94">
        <f>VLOOKUP($B26,'Monthly update trip volumes'!$A$5:$N$37,9,)</f>
        <v>0</v>
      </c>
      <c r="W26" s="95">
        <f t="shared" si="9"/>
        <v>-1</v>
      </c>
      <c r="X26" s="50">
        <f>VLOOKUP($B26,'Monthly update trip volumes'!$A$43:$N$75,10,)</f>
        <v>2750</v>
      </c>
      <c r="Y26" s="94">
        <f>VLOOKUP($B26,'Monthly update trip volumes'!$A$5:$N$37,10,)</f>
        <v>0</v>
      </c>
      <c r="Z26" s="95">
        <f t="shared" si="10"/>
        <v>-1</v>
      </c>
      <c r="AA26" s="50">
        <f>VLOOKUP($B26,'Monthly update trip volumes'!$A$43:$N$75,11,)</f>
        <v>2416</v>
      </c>
      <c r="AB26" s="94">
        <f>VLOOKUP($B26,'Monthly update trip volumes'!$A$5:$N$37,11,)</f>
        <v>0</v>
      </c>
      <c r="AC26" s="95">
        <f t="shared" si="11"/>
        <v>-1</v>
      </c>
      <c r="AD26" s="50">
        <f>VLOOKUP($B26,'Monthly update trip volumes'!$A$43:$N$75,12,)</f>
        <v>2482</v>
      </c>
      <c r="AE26" s="94">
        <f>VLOOKUP($B26,'Monthly update trip volumes'!$A$5:$N$37,12,)</f>
        <v>0</v>
      </c>
      <c r="AF26" s="95">
        <f t="shared" si="12"/>
        <v>-1</v>
      </c>
      <c r="AG26" s="50">
        <f>VLOOKUP($B26,'Monthly update trip volumes'!$A$43:$N$75,13,)</f>
        <v>2327</v>
      </c>
      <c r="AH26" s="94">
        <f>VLOOKUP($B26,'Monthly update trip volumes'!$A$5:$N$37,13,)</f>
        <v>0</v>
      </c>
      <c r="AI26" s="95">
        <f t="shared" si="13"/>
        <v>-1</v>
      </c>
      <c r="AJ26" s="50">
        <f>VLOOKUP($B26,'Monthly update trip volumes'!$A$43:$N$75,14,)</f>
        <v>1452</v>
      </c>
      <c r="AK26" s="94">
        <f>VLOOKUP($B26,'Monthly update trip volumes'!$A$5:$N$37,14,)</f>
        <v>0</v>
      </c>
      <c r="AL26" s="95">
        <f t="shared" si="0"/>
        <v>-1</v>
      </c>
      <c r="AM26" s="31">
        <f>COUNTIF('Monthly update trip volumes'!C28:N28,"&gt;0")</f>
        <v>3</v>
      </c>
      <c r="AN26" s="35">
        <f t="shared" si="14"/>
        <v>9033</v>
      </c>
      <c r="AO26" s="35" t="str">
        <f t="shared" si="15"/>
        <v/>
      </c>
      <c r="AP26" s="35" t="str">
        <f t="shared" si="16"/>
        <v/>
      </c>
      <c r="AQ26" s="35" t="str">
        <f t="shared" si="17"/>
        <v/>
      </c>
      <c r="AR26" s="11">
        <f t="shared" si="18"/>
        <v>9033</v>
      </c>
      <c r="AS26" s="11">
        <f t="shared" si="19"/>
        <v>1556</v>
      </c>
      <c r="AT26" s="24">
        <f t="shared" si="1"/>
        <v>-0.82774272113362113</v>
      </c>
      <c r="AU26" s="46">
        <f t="shared" si="20"/>
        <v>518.66666666666663</v>
      </c>
      <c r="AV26" s="41">
        <f t="shared" si="2"/>
        <v>2.6682671696819E-2</v>
      </c>
    </row>
    <row r="27" spans="1:48" s="6" customFormat="1" x14ac:dyDescent="0.2">
      <c r="A27" s="5" t="s">
        <v>26</v>
      </c>
      <c r="B27" s="15" t="s">
        <v>82</v>
      </c>
      <c r="C27" s="50">
        <f>VLOOKUP($B27,'Monthly update trip volumes'!$A$43:$N$75,3,)</f>
        <v>3347</v>
      </c>
      <c r="D27" s="94">
        <f>VLOOKUP($B27,'Monthly update trip volumes'!$A$5:$N$37,3,)</f>
        <v>504</v>
      </c>
      <c r="E27" s="95">
        <f t="shared" si="3"/>
        <v>-0.84941738870630412</v>
      </c>
      <c r="F27" s="50">
        <f>VLOOKUP($B27,'Monthly update trip volumes'!$A$43:$N$75,4,)</f>
        <v>3429</v>
      </c>
      <c r="G27" s="94">
        <f>VLOOKUP($B27,'Monthly update trip volumes'!$A$5:$N$37,4,)</f>
        <v>566</v>
      </c>
      <c r="H27" s="127">
        <f t="shared" si="4"/>
        <v>-0.83493729950422857</v>
      </c>
      <c r="I27" s="50">
        <f>VLOOKUP($B27,'Monthly update trip volumes'!$A$43:$N$75,5,)</f>
        <v>3348</v>
      </c>
      <c r="J27" s="94">
        <f>VLOOKUP($B27,'Monthly update trip volumes'!$A$5:$N$37,5,)</f>
        <v>834</v>
      </c>
      <c r="K27" s="95">
        <f t="shared" si="5"/>
        <v>-0.75089605734767029</v>
      </c>
      <c r="L27" s="50">
        <f>VLOOKUP($B27,'Monthly update trip volumes'!$A$43:$N$75,6,)</f>
        <v>3770</v>
      </c>
      <c r="M27" s="94">
        <f>VLOOKUP($B27,'Monthly update trip volumes'!$A$5:$N$37,6,)</f>
        <v>0</v>
      </c>
      <c r="N27" s="95">
        <f t="shared" si="6"/>
        <v>-1</v>
      </c>
      <c r="O27" s="50">
        <f>VLOOKUP($B27,'Monthly update trip volumes'!$A$43:$N$75,7,)</f>
        <v>3125</v>
      </c>
      <c r="P27" s="94">
        <f>VLOOKUP($B27,'Monthly update trip volumes'!$A$5:$N$37,7,)</f>
        <v>0</v>
      </c>
      <c r="Q27" s="95">
        <f t="shared" si="7"/>
        <v>-1</v>
      </c>
      <c r="R27" s="50">
        <f>VLOOKUP($B27,'Monthly update trip volumes'!$A$43:$N$75,8,)</f>
        <v>3201</v>
      </c>
      <c r="S27" s="94">
        <f>VLOOKUP($B27,'Monthly update trip volumes'!$A$5:$N$37,8,)</f>
        <v>0</v>
      </c>
      <c r="T27" s="95">
        <f t="shared" si="8"/>
        <v>-1</v>
      </c>
      <c r="U27" s="50">
        <f>VLOOKUP($B27,'Monthly update trip volumes'!$A$43:$N$75,9,)</f>
        <v>3335</v>
      </c>
      <c r="V27" s="94">
        <f>VLOOKUP($B27,'Monthly update trip volumes'!$A$5:$N$37,9,)</f>
        <v>0</v>
      </c>
      <c r="W27" s="95">
        <f t="shared" si="9"/>
        <v>-1</v>
      </c>
      <c r="X27" s="50">
        <f>VLOOKUP($B27,'Monthly update trip volumes'!$A$43:$N$75,10,)</f>
        <v>3210</v>
      </c>
      <c r="Y27" s="94">
        <f>VLOOKUP($B27,'Monthly update trip volumes'!$A$5:$N$37,10,)</f>
        <v>0</v>
      </c>
      <c r="Z27" s="95">
        <f t="shared" si="10"/>
        <v>-1</v>
      </c>
      <c r="AA27" s="50">
        <f>VLOOKUP($B27,'Monthly update trip volumes'!$A$43:$N$75,11,)</f>
        <v>2838</v>
      </c>
      <c r="AB27" s="94">
        <f>VLOOKUP($B27,'Monthly update trip volumes'!$A$5:$N$37,11,)</f>
        <v>0</v>
      </c>
      <c r="AC27" s="95">
        <f t="shared" si="11"/>
        <v>-1</v>
      </c>
      <c r="AD27" s="50">
        <f>VLOOKUP($B27,'Monthly update trip volumes'!$A$43:$N$75,12,)</f>
        <v>3121</v>
      </c>
      <c r="AE27" s="94">
        <f>VLOOKUP($B27,'Monthly update trip volumes'!$A$5:$N$37,12,)</f>
        <v>0</v>
      </c>
      <c r="AF27" s="95">
        <f t="shared" si="12"/>
        <v>-1</v>
      </c>
      <c r="AG27" s="50">
        <f>VLOOKUP($B27,'Monthly update trip volumes'!$A$43:$N$75,13,)</f>
        <v>2751</v>
      </c>
      <c r="AH27" s="94">
        <f>VLOOKUP($B27,'Monthly update trip volumes'!$A$5:$N$37,13,)</f>
        <v>0</v>
      </c>
      <c r="AI27" s="95">
        <f t="shared" si="13"/>
        <v>-1</v>
      </c>
      <c r="AJ27" s="50">
        <f>VLOOKUP($B27,'Monthly update trip volumes'!$A$43:$N$75,14,)</f>
        <v>1897</v>
      </c>
      <c r="AK27" s="94">
        <f>VLOOKUP($B27,'Monthly update trip volumes'!$A$5:$N$37,14,)</f>
        <v>0</v>
      </c>
      <c r="AL27" s="95">
        <f t="shared" si="0"/>
        <v>-1</v>
      </c>
      <c r="AM27" s="31">
        <f>COUNTIF('Monthly update trip volumes'!C29:N29,"&gt;0")</f>
        <v>3</v>
      </c>
      <c r="AN27" s="35">
        <f t="shared" si="14"/>
        <v>10124</v>
      </c>
      <c r="AO27" s="35" t="str">
        <f t="shared" si="15"/>
        <v/>
      </c>
      <c r="AP27" s="35" t="str">
        <f t="shared" si="16"/>
        <v/>
      </c>
      <c r="AQ27" s="35" t="str">
        <f t="shared" si="17"/>
        <v/>
      </c>
      <c r="AR27" s="11">
        <f t="shared" si="18"/>
        <v>10124</v>
      </c>
      <c r="AS27" s="11">
        <f t="shared" si="19"/>
        <v>1904</v>
      </c>
      <c r="AT27" s="24">
        <f t="shared" si="1"/>
        <v>-0.81193204267088104</v>
      </c>
      <c r="AU27" s="46">
        <f t="shared" si="20"/>
        <v>634.66666666666663</v>
      </c>
      <c r="AV27" s="41">
        <f t="shared" si="2"/>
        <v>3.2650261510760524E-2</v>
      </c>
    </row>
    <row r="28" spans="1:48" s="6" customFormat="1" x14ac:dyDescent="0.2">
      <c r="A28" s="5" t="s">
        <v>42</v>
      </c>
      <c r="B28" s="15" t="s">
        <v>74</v>
      </c>
      <c r="C28" s="50">
        <f>VLOOKUP($B28,'Monthly update trip volumes'!$A$43:$N$75,3,)</f>
        <v>4287</v>
      </c>
      <c r="D28" s="94">
        <f>VLOOKUP($B28,'Monthly update trip volumes'!$A$5:$N$37,3,)</f>
        <v>379</v>
      </c>
      <c r="E28" s="95">
        <f t="shared" si="3"/>
        <v>-0.91159318871005368</v>
      </c>
      <c r="F28" s="50">
        <f>VLOOKUP($B28,'Monthly update trip volumes'!$A$43:$N$75,4,)</f>
        <v>4316</v>
      </c>
      <c r="G28" s="94">
        <f>VLOOKUP($B28,'Monthly update trip volumes'!$A$5:$N$37,4,)</f>
        <v>646</v>
      </c>
      <c r="H28" s="127">
        <f t="shared" si="4"/>
        <v>-0.85032437442076003</v>
      </c>
      <c r="I28" s="50">
        <f>VLOOKUP($B28,'Monthly update trip volumes'!$A$43:$N$75,5,)</f>
        <v>4317</v>
      </c>
      <c r="J28" s="94">
        <f>VLOOKUP($B28,'Monthly update trip volumes'!$A$5:$N$37,5,)</f>
        <v>980</v>
      </c>
      <c r="K28" s="95">
        <f t="shared" si="5"/>
        <v>-0.77299050266388702</v>
      </c>
      <c r="L28" s="50">
        <f>VLOOKUP($B28,'Monthly update trip volumes'!$A$43:$N$75,6,)</f>
        <v>4744</v>
      </c>
      <c r="M28" s="94">
        <f>VLOOKUP($B28,'Monthly update trip volumes'!$A$5:$N$37,6,)</f>
        <v>0</v>
      </c>
      <c r="N28" s="95">
        <f t="shared" si="6"/>
        <v>-1</v>
      </c>
      <c r="O28" s="50">
        <f>VLOOKUP($B28,'Monthly update trip volumes'!$A$43:$N$75,7,)</f>
        <v>3939</v>
      </c>
      <c r="P28" s="94">
        <f>VLOOKUP($B28,'Monthly update trip volumes'!$A$5:$N$37,7,)</f>
        <v>0</v>
      </c>
      <c r="Q28" s="95">
        <f t="shared" si="7"/>
        <v>-1</v>
      </c>
      <c r="R28" s="50">
        <f>VLOOKUP($B28,'Monthly update trip volumes'!$A$43:$N$75,8,)</f>
        <v>4011</v>
      </c>
      <c r="S28" s="94">
        <f>VLOOKUP($B28,'Monthly update trip volumes'!$A$5:$N$37,8,)</f>
        <v>0</v>
      </c>
      <c r="T28" s="95">
        <f t="shared" si="8"/>
        <v>-1</v>
      </c>
      <c r="U28" s="50">
        <f>VLOOKUP($B28,'Monthly update trip volumes'!$A$43:$N$75,9,)</f>
        <v>4470</v>
      </c>
      <c r="V28" s="94">
        <f>VLOOKUP($B28,'Monthly update trip volumes'!$A$5:$N$37,9,)</f>
        <v>0</v>
      </c>
      <c r="W28" s="95">
        <f t="shared" si="9"/>
        <v>-1</v>
      </c>
      <c r="X28" s="50">
        <f>VLOOKUP($B28,'Monthly update trip volumes'!$A$43:$N$75,10,)</f>
        <v>4126</v>
      </c>
      <c r="Y28" s="94">
        <f>VLOOKUP($B28,'Monthly update trip volumes'!$A$5:$N$37,10,)</f>
        <v>0</v>
      </c>
      <c r="Z28" s="95">
        <f t="shared" si="10"/>
        <v>-1</v>
      </c>
      <c r="AA28" s="50">
        <f>VLOOKUP($B28,'Monthly update trip volumes'!$A$43:$N$75,11,)</f>
        <v>3711</v>
      </c>
      <c r="AB28" s="94">
        <f>VLOOKUP($B28,'Monthly update trip volumes'!$A$5:$N$37,11,)</f>
        <v>0</v>
      </c>
      <c r="AC28" s="95">
        <f t="shared" si="11"/>
        <v>-1</v>
      </c>
      <c r="AD28" s="50">
        <f>VLOOKUP($B28,'Monthly update trip volumes'!$A$43:$N$75,12,)</f>
        <v>4146</v>
      </c>
      <c r="AE28" s="94">
        <f>VLOOKUP($B28,'Monthly update trip volumes'!$A$5:$N$37,12,)</f>
        <v>0</v>
      </c>
      <c r="AF28" s="95">
        <f t="shared" si="12"/>
        <v>-1</v>
      </c>
      <c r="AG28" s="50">
        <f>VLOOKUP($B28,'Monthly update trip volumes'!$A$43:$N$75,13,)</f>
        <v>3790</v>
      </c>
      <c r="AH28" s="94">
        <f>VLOOKUP($B28,'Monthly update trip volumes'!$A$5:$N$37,13,)</f>
        <v>0</v>
      </c>
      <c r="AI28" s="95">
        <f t="shared" si="13"/>
        <v>-1</v>
      </c>
      <c r="AJ28" s="50">
        <f>VLOOKUP($B28,'Monthly update trip volumes'!$A$43:$N$75,14,)</f>
        <v>2295</v>
      </c>
      <c r="AK28" s="94">
        <f>VLOOKUP($B28,'Monthly update trip volumes'!$A$5:$N$37,14,)</f>
        <v>0</v>
      </c>
      <c r="AL28" s="95">
        <f t="shared" si="0"/>
        <v>-1</v>
      </c>
      <c r="AM28" s="31">
        <f>COUNTIF('Monthly update trip volumes'!C30:N30,"&gt;0")</f>
        <v>3</v>
      </c>
      <c r="AN28" s="35">
        <f t="shared" si="14"/>
        <v>12920</v>
      </c>
      <c r="AO28" s="35" t="str">
        <f t="shared" si="15"/>
        <v/>
      </c>
      <c r="AP28" s="35" t="str">
        <f t="shared" si="16"/>
        <v/>
      </c>
      <c r="AQ28" s="35" t="str">
        <f t="shared" si="17"/>
        <v/>
      </c>
      <c r="AR28" s="11">
        <f t="shared" si="18"/>
        <v>12920</v>
      </c>
      <c r="AS28" s="11">
        <f t="shared" si="19"/>
        <v>2005</v>
      </c>
      <c r="AT28" s="24">
        <f t="shared" si="1"/>
        <v>-0.8448142414860681</v>
      </c>
      <c r="AU28" s="46">
        <f t="shared" si="20"/>
        <v>668.33333333333337</v>
      </c>
      <c r="AV28" s="41">
        <f t="shared" si="2"/>
        <v>3.4382234416530912E-2</v>
      </c>
    </row>
    <row r="29" spans="1:48" s="6" customFormat="1" x14ac:dyDescent="0.2">
      <c r="A29" s="5" t="s">
        <v>27</v>
      </c>
      <c r="B29" s="15" t="s">
        <v>75</v>
      </c>
      <c r="C29" s="50">
        <f>VLOOKUP($B29,'Monthly update trip volumes'!$A$43:$N$75,3,)</f>
        <v>2745</v>
      </c>
      <c r="D29" s="94">
        <f>VLOOKUP($B29,'Monthly update trip volumes'!$A$5:$N$37,3,)</f>
        <v>353</v>
      </c>
      <c r="E29" s="95">
        <f t="shared" si="3"/>
        <v>-0.8714025500910747</v>
      </c>
      <c r="F29" s="50">
        <f>VLOOKUP($B29,'Monthly update trip volumes'!$A$43:$N$75,4,)</f>
        <v>3063</v>
      </c>
      <c r="G29" s="94">
        <f>VLOOKUP($B29,'Monthly update trip volumes'!$A$5:$N$37,4,)</f>
        <v>527</v>
      </c>
      <c r="H29" s="127">
        <f t="shared" si="4"/>
        <v>-0.82794645772118836</v>
      </c>
      <c r="I29" s="50">
        <f>VLOOKUP($B29,'Monthly update trip volumes'!$A$43:$N$75,5,)</f>
        <v>2773</v>
      </c>
      <c r="J29" s="94">
        <f>VLOOKUP($B29,'Monthly update trip volumes'!$A$5:$N$37,5,)</f>
        <v>822</v>
      </c>
      <c r="K29" s="95">
        <f t="shared" si="5"/>
        <v>-0.70357014064190415</v>
      </c>
      <c r="L29" s="50">
        <f>VLOOKUP($B29,'Monthly update trip volumes'!$A$43:$N$75,6,)</f>
        <v>2904</v>
      </c>
      <c r="M29" s="94">
        <f>VLOOKUP($B29,'Monthly update trip volumes'!$A$5:$N$37,6,)</f>
        <v>0</v>
      </c>
      <c r="N29" s="95">
        <f t="shared" si="6"/>
        <v>-1</v>
      </c>
      <c r="O29" s="50">
        <f>VLOOKUP($B29,'Monthly update trip volumes'!$A$43:$N$75,7,)</f>
        <v>2588</v>
      </c>
      <c r="P29" s="94">
        <f>VLOOKUP($B29,'Monthly update trip volumes'!$A$5:$N$37,7,)</f>
        <v>0</v>
      </c>
      <c r="Q29" s="95">
        <f t="shared" si="7"/>
        <v>-1</v>
      </c>
      <c r="R29" s="50">
        <f>VLOOKUP($B29,'Monthly update trip volumes'!$A$43:$N$75,8,)</f>
        <v>2585</v>
      </c>
      <c r="S29" s="94">
        <f>VLOOKUP($B29,'Monthly update trip volumes'!$A$5:$N$37,8,)</f>
        <v>0</v>
      </c>
      <c r="T29" s="95">
        <f t="shared" si="8"/>
        <v>-1</v>
      </c>
      <c r="U29" s="50">
        <f>VLOOKUP($B29,'Monthly update trip volumes'!$A$43:$N$75,9,)</f>
        <v>2768</v>
      </c>
      <c r="V29" s="94">
        <f>VLOOKUP($B29,'Monthly update trip volumes'!$A$5:$N$37,9,)</f>
        <v>0</v>
      </c>
      <c r="W29" s="95">
        <f t="shared" si="9"/>
        <v>-1</v>
      </c>
      <c r="X29" s="50">
        <f>VLOOKUP($B29,'Monthly update trip volumes'!$A$43:$N$75,10,)</f>
        <v>2593</v>
      </c>
      <c r="Y29" s="94">
        <f>VLOOKUP($B29,'Monthly update trip volumes'!$A$5:$N$37,10,)</f>
        <v>0</v>
      </c>
      <c r="Z29" s="95">
        <f t="shared" si="10"/>
        <v>-1</v>
      </c>
      <c r="AA29" s="50">
        <f>VLOOKUP($B29,'Monthly update trip volumes'!$A$43:$N$75,11,)</f>
        <v>2662</v>
      </c>
      <c r="AB29" s="94">
        <f>VLOOKUP($B29,'Monthly update trip volumes'!$A$5:$N$37,11,)</f>
        <v>0</v>
      </c>
      <c r="AC29" s="95">
        <f t="shared" si="11"/>
        <v>-1</v>
      </c>
      <c r="AD29" s="50">
        <f>VLOOKUP($B29,'Monthly update trip volumes'!$A$43:$N$75,12,)</f>
        <v>2529</v>
      </c>
      <c r="AE29" s="94">
        <f>VLOOKUP($B29,'Monthly update trip volumes'!$A$5:$N$37,12,)</f>
        <v>0</v>
      </c>
      <c r="AF29" s="95">
        <f t="shared" si="12"/>
        <v>-1</v>
      </c>
      <c r="AG29" s="50">
        <f>VLOOKUP($B29,'Monthly update trip volumes'!$A$43:$N$75,13,)</f>
        <v>2488</v>
      </c>
      <c r="AH29" s="94">
        <f>VLOOKUP($B29,'Monthly update trip volumes'!$A$5:$N$37,13,)</f>
        <v>0</v>
      </c>
      <c r="AI29" s="95">
        <f t="shared" si="13"/>
        <v>-1</v>
      </c>
      <c r="AJ29" s="50">
        <f>VLOOKUP($B29,'Monthly update trip volumes'!$A$43:$N$75,14,)</f>
        <v>1473</v>
      </c>
      <c r="AK29" s="94">
        <f>VLOOKUP($B29,'Monthly update trip volumes'!$A$5:$N$37,14,)</f>
        <v>0</v>
      </c>
      <c r="AL29" s="95">
        <f t="shared" si="0"/>
        <v>-1</v>
      </c>
      <c r="AM29" s="31">
        <f>COUNTIF('Monthly update trip volumes'!C31:N31,"&gt;0")</f>
        <v>3</v>
      </c>
      <c r="AN29" s="35">
        <f t="shared" si="14"/>
        <v>8581</v>
      </c>
      <c r="AO29" s="35" t="str">
        <f t="shared" si="15"/>
        <v/>
      </c>
      <c r="AP29" s="35" t="str">
        <f t="shared" si="16"/>
        <v/>
      </c>
      <c r="AQ29" s="35" t="str">
        <f t="shared" si="17"/>
        <v/>
      </c>
      <c r="AR29" s="11">
        <f t="shared" si="18"/>
        <v>8581</v>
      </c>
      <c r="AS29" s="11">
        <f t="shared" si="19"/>
        <v>1702</v>
      </c>
      <c r="AT29" s="24">
        <f t="shared" si="1"/>
        <v>-0.80165481878568934</v>
      </c>
      <c r="AU29" s="46">
        <f t="shared" si="20"/>
        <v>567.33333333333337</v>
      </c>
      <c r="AV29" s="41">
        <f t="shared" si="2"/>
        <v>2.9186315699219756E-2</v>
      </c>
    </row>
    <row r="30" spans="1:48" s="6" customFormat="1" x14ac:dyDescent="0.2">
      <c r="A30" s="5" t="s">
        <v>28</v>
      </c>
      <c r="B30" s="15" t="s">
        <v>76</v>
      </c>
      <c r="C30" s="50">
        <f>VLOOKUP($B30,'Monthly update trip volumes'!$A$43:$N$75,3,)</f>
        <v>2982</v>
      </c>
      <c r="D30" s="94">
        <f>VLOOKUP($B30,'Monthly update trip volumes'!$A$5:$N$37,3,)</f>
        <v>465</v>
      </c>
      <c r="E30" s="95">
        <f t="shared" si="3"/>
        <v>-0.84406438631790748</v>
      </c>
      <c r="F30" s="50">
        <f>VLOOKUP($B30,'Monthly update trip volumes'!$A$43:$N$75,4,)</f>
        <v>3171</v>
      </c>
      <c r="G30" s="94">
        <f>VLOOKUP($B30,'Monthly update trip volumes'!$A$5:$N$37,4,)</f>
        <v>712</v>
      </c>
      <c r="H30" s="127">
        <f t="shared" si="4"/>
        <v>-0.77546515294859664</v>
      </c>
      <c r="I30" s="50">
        <f>VLOOKUP($B30,'Monthly update trip volumes'!$A$43:$N$75,5,)</f>
        <v>2697</v>
      </c>
      <c r="J30" s="94">
        <f>VLOOKUP($B30,'Monthly update trip volumes'!$A$5:$N$37,5,)</f>
        <v>1228</v>
      </c>
      <c r="K30" s="95">
        <f t="shared" si="5"/>
        <v>-0.54467927326659249</v>
      </c>
      <c r="L30" s="50">
        <f>VLOOKUP($B30,'Monthly update trip volumes'!$A$43:$N$75,6,)</f>
        <v>3107</v>
      </c>
      <c r="M30" s="94">
        <f>VLOOKUP($B30,'Monthly update trip volumes'!$A$5:$N$37,6,)</f>
        <v>0</v>
      </c>
      <c r="N30" s="95">
        <f t="shared" si="6"/>
        <v>-1</v>
      </c>
      <c r="O30" s="50">
        <f>VLOOKUP($B30,'Monthly update trip volumes'!$A$43:$N$75,7,)</f>
        <v>3156</v>
      </c>
      <c r="P30" s="94">
        <f>VLOOKUP($B30,'Monthly update trip volumes'!$A$5:$N$37,7,)</f>
        <v>0</v>
      </c>
      <c r="Q30" s="95">
        <f t="shared" si="7"/>
        <v>-1</v>
      </c>
      <c r="R30" s="50">
        <f>VLOOKUP($B30,'Monthly update trip volumes'!$A$43:$N$75,8,)</f>
        <v>3374</v>
      </c>
      <c r="S30" s="94">
        <f>VLOOKUP($B30,'Monthly update trip volumes'!$A$5:$N$37,8,)</f>
        <v>0</v>
      </c>
      <c r="T30" s="95">
        <f t="shared" si="8"/>
        <v>-1</v>
      </c>
      <c r="U30" s="50">
        <f>VLOOKUP($B30,'Monthly update trip volumes'!$A$43:$N$75,9,)</f>
        <v>3380</v>
      </c>
      <c r="V30" s="94">
        <f>VLOOKUP($B30,'Monthly update trip volumes'!$A$5:$N$37,9,)</f>
        <v>0</v>
      </c>
      <c r="W30" s="95">
        <f t="shared" si="9"/>
        <v>-1</v>
      </c>
      <c r="X30" s="50">
        <f>VLOOKUP($B30,'Monthly update trip volumes'!$A$43:$N$75,10,)</f>
        <v>3322</v>
      </c>
      <c r="Y30" s="94">
        <f>VLOOKUP($B30,'Monthly update trip volumes'!$A$5:$N$37,10,)</f>
        <v>0</v>
      </c>
      <c r="Z30" s="95">
        <f t="shared" si="10"/>
        <v>-1</v>
      </c>
      <c r="AA30" s="50">
        <f>VLOOKUP($B30,'Monthly update trip volumes'!$A$43:$N$75,11,)</f>
        <v>3350</v>
      </c>
      <c r="AB30" s="94">
        <f>VLOOKUP($B30,'Monthly update trip volumes'!$A$5:$N$37,11,)</f>
        <v>0</v>
      </c>
      <c r="AC30" s="95">
        <f t="shared" si="11"/>
        <v>-1</v>
      </c>
      <c r="AD30" s="50">
        <f>VLOOKUP($B30,'Monthly update trip volumes'!$A$43:$N$75,12,)</f>
        <v>3488</v>
      </c>
      <c r="AE30" s="94">
        <f>VLOOKUP($B30,'Monthly update trip volumes'!$A$5:$N$37,12,)</f>
        <v>0</v>
      </c>
      <c r="AF30" s="95">
        <f t="shared" si="12"/>
        <v>-1</v>
      </c>
      <c r="AG30" s="50">
        <f>VLOOKUP($B30,'Monthly update trip volumes'!$A$43:$N$75,13,)</f>
        <v>3407</v>
      </c>
      <c r="AH30" s="94">
        <f>VLOOKUP($B30,'Monthly update trip volumes'!$A$5:$N$37,13,)</f>
        <v>0</v>
      </c>
      <c r="AI30" s="95">
        <f t="shared" si="13"/>
        <v>-1</v>
      </c>
      <c r="AJ30" s="50">
        <f>VLOOKUP($B30,'Monthly update trip volumes'!$A$43:$N$75,14,)</f>
        <v>2425</v>
      </c>
      <c r="AK30" s="94">
        <f>VLOOKUP($B30,'Monthly update trip volumes'!$A$5:$N$37,14,)</f>
        <v>0</v>
      </c>
      <c r="AL30" s="95">
        <f t="shared" si="0"/>
        <v>-1</v>
      </c>
      <c r="AM30" s="31">
        <f>COUNTIF('Monthly update trip volumes'!C32:N32,"&gt;0")</f>
        <v>3</v>
      </c>
      <c r="AN30" s="35">
        <f t="shared" si="14"/>
        <v>8850</v>
      </c>
      <c r="AO30" s="35" t="str">
        <f t="shared" si="15"/>
        <v/>
      </c>
      <c r="AP30" s="35" t="str">
        <f t="shared" si="16"/>
        <v/>
      </c>
      <c r="AQ30" s="35" t="str">
        <f t="shared" si="17"/>
        <v/>
      </c>
      <c r="AR30" s="11">
        <f t="shared" si="18"/>
        <v>8850</v>
      </c>
      <c r="AS30" s="11">
        <f t="shared" si="19"/>
        <v>2405</v>
      </c>
      <c r="AT30" s="24">
        <f t="shared" si="1"/>
        <v>-0.7282485875706215</v>
      </c>
      <c r="AU30" s="47">
        <f t="shared" si="20"/>
        <v>801.66666666666663</v>
      </c>
      <c r="AV30" s="41">
        <f t="shared" si="2"/>
        <v>4.1241533053245308E-2</v>
      </c>
    </row>
    <row r="31" spans="1:48" s="6" customFormat="1" x14ac:dyDescent="0.2">
      <c r="A31" s="5" t="s">
        <v>29</v>
      </c>
      <c r="B31" s="15" t="s">
        <v>77</v>
      </c>
      <c r="C31" s="50">
        <f>VLOOKUP($B31,'Monthly update trip volumes'!$A$43:$N$75,3,)</f>
        <v>2284</v>
      </c>
      <c r="D31" s="94">
        <f>VLOOKUP($B31,'Monthly update trip volumes'!$A$5:$N$37,3,)</f>
        <v>274</v>
      </c>
      <c r="E31" s="95">
        <f t="shared" si="3"/>
        <v>-0.88003502626970231</v>
      </c>
      <c r="F31" s="50">
        <f>VLOOKUP($B31,'Monthly update trip volumes'!$A$43:$N$75,4,)</f>
        <v>2313</v>
      </c>
      <c r="G31" s="94">
        <f>VLOOKUP($B31,'Monthly update trip volumes'!$A$5:$N$37,4,)</f>
        <v>355</v>
      </c>
      <c r="H31" s="127">
        <f t="shared" si="4"/>
        <v>-0.84651967142239515</v>
      </c>
      <c r="I31" s="50">
        <f>VLOOKUP($B31,'Monthly update trip volumes'!$A$43:$N$75,5,)</f>
        <v>2222</v>
      </c>
      <c r="J31" s="94">
        <f>VLOOKUP($B31,'Monthly update trip volumes'!$A$5:$N$37,5,)</f>
        <v>565</v>
      </c>
      <c r="K31" s="95">
        <f t="shared" si="5"/>
        <v>-0.74572457245724566</v>
      </c>
      <c r="L31" s="50">
        <f>VLOOKUP($B31,'Monthly update trip volumes'!$A$43:$N$75,6,)</f>
        <v>2313</v>
      </c>
      <c r="M31" s="94">
        <f>VLOOKUP($B31,'Monthly update trip volumes'!$A$5:$N$37,6,)</f>
        <v>0</v>
      </c>
      <c r="N31" s="95">
        <f t="shared" si="6"/>
        <v>-1</v>
      </c>
      <c r="O31" s="50">
        <f>VLOOKUP($B31,'Monthly update trip volumes'!$A$43:$N$75,7,)</f>
        <v>2063</v>
      </c>
      <c r="P31" s="94">
        <f>VLOOKUP($B31,'Monthly update trip volumes'!$A$5:$N$37,7,)</f>
        <v>0</v>
      </c>
      <c r="Q31" s="95">
        <f t="shared" si="7"/>
        <v>-1</v>
      </c>
      <c r="R31" s="50">
        <f>VLOOKUP($B31,'Monthly update trip volumes'!$A$43:$N$75,8,)</f>
        <v>2223</v>
      </c>
      <c r="S31" s="94">
        <f>VLOOKUP($B31,'Monthly update trip volumes'!$A$5:$N$37,8,)</f>
        <v>0</v>
      </c>
      <c r="T31" s="95">
        <f t="shared" si="8"/>
        <v>-1</v>
      </c>
      <c r="U31" s="50">
        <f>VLOOKUP($B31,'Monthly update trip volumes'!$A$43:$N$75,9,)</f>
        <v>2171</v>
      </c>
      <c r="V31" s="94">
        <f>VLOOKUP($B31,'Monthly update trip volumes'!$A$5:$N$37,9,)</f>
        <v>0</v>
      </c>
      <c r="W31" s="95">
        <f t="shared" si="9"/>
        <v>-1</v>
      </c>
      <c r="X31" s="50">
        <f>VLOOKUP($B31,'Monthly update trip volumes'!$A$43:$N$75,10,)</f>
        <v>1949</v>
      </c>
      <c r="Y31" s="94">
        <f>VLOOKUP($B31,'Monthly update trip volumes'!$A$5:$N$37,10,)</f>
        <v>0</v>
      </c>
      <c r="Z31" s="95">
        <f t="shared" si="10"/>
        <v>-1</v>
      </c>
      <c r="AA31" s="50">
        <f>VLOOKUP($B31,'Monthly update trip volumes'!$A$43:$N$75,11,)</f>
        <v>1790</v>
      </c>
      <c r="AB31" s="94">
        <f>VLOOKUP($B31,'Monthly update trip volumes'!$A$5:$N$37,11,)</f>
        <v>0</v>
      </c>
      <c r="AC31" s="95">
        <f t="shared" si="11"/>
        <v>-1</v>
      </c>
      <c r="AD31" s="50">
        <f>VLOOKUP($B31,'Monthly update trip volumes'!$A$43:$N$75,12,)</f>
        <v>1744</v>
      </c>
      <c r="AE31" s="94">
        <f>VLOOKUP($B31,'Monthly update trip volumes'!$A$5:$N$37,12,)</f>
        <v>0</v>
      </c>
      <c r="AF31" s="95">
        <f t="shared" si="12"/>
        <v>-1</v>
      </c>
      <c r="AG31" s="50">
        <f>VLOOKUP($B31,'Monthly update trip volumes'!$A$43:$N$75,13,)</f>
        <v>1676</v>
      </c>
      <c r="AH31" s="94">
        <f>VLOOKUP($B31,'Monthly update trip volumes'!$A$5:$N$37,13,)</f>
        <v>0</v>
      </c>
      <c r="AI31" s="95">
        <f t="shared" si="13"/>
        <v>-1</v>
      </c>
      <c r="AJ31" s="50">
        <f>VLOOKUP($B31,'Monthly update trip volumes'!$A$43:$N$75,14,)</f>
        <v>1288</v>
      </c>
      <c r="AK31" s="94">
        <f>VLOOKUP($B31,'Monthly update trip volumes'!$A$5:$N$37,14,)</f>
        <v>0</v>
      </c>
      <c r="AL31" s="95">
        <f t="shared" si="0"/>
        <v>-1</v>
      </c>
      <c r="AM31" s="31">
        <f>COUNTIF('Monthly update trip volumes'!C33:N33,"&gt;0")</f>
        <v>3</v>
      </c>
      <c r="AN31" s="35">
        <f t="shared" si="14"/>
        <v>6819</v>
      </c>
      <c r="AO31" s="35" t="str">
        <f t="shared" si="15"/>
        <v/>
      </c>
      <c r="AP31" s="35" t="str">
        <f t="shared" si="16"/>
        <v/>
      </c>
      <c r="AQ31" s="35" t="str">
        <f t="shared" si="17"/>
        <v/>
      </c>
      <c r="AR31" s="11">
        <f t="shared" si="18"/>
        <v>6819</v>
      </c>
      <c r="AS31" s="11">
        <f t="shared" si="19"/>
        <v>1194</v>
      </c>
      <c r="AT31" s="24">
        <f t="shared" si="1"/>
        <v>-0.82490101187857456</v>
      </c>
      <c r="AU31" s="47">
        <f t="shared" si="20"/>
        <v>398</v>
      </c>
      <c r="AV31" s="41">
        <f t="shared" si="2"/>
        <v>2.0475006430592472E-2</v>
      </c>
    </row>
    <row r="32" spans="1:48" s="6" customFormat="1" x14ac:dyDescent="0.2">
      <c r="A32" s="5" t="s">
        <v>30</v>
      </c>
      <c r="B32" s="15" t="s">
        <v>78</v>
      </c>
      <c r="C32" s="50">
        <f>VLOOKUP($B32,'Monthly update trip volumes'!$A$43:$N$75,3,)</f>
        <v>2303</v>
      </c>
      <c r="D32" s="94">
        <f>VLOOKUP($B32,'Monthly update trip volumes'!$A$5:$N$37,3,)</f>
        <v>342</v>
      </c>
      <c r="E32" s="95">
        <f t="shared" si="3"/>
        <v>-0.85149804602692147</v>
      </c>
      <c r="F32" s="50">
        <f>VLOOKUP($B32,'Monthly update trip volumes'!$A$43:$N$75,4,)</f>
        <v>2385</v>
      </c>
      <c r="G32" s="94">
        <f>VLOOKUP($B32,'Monthly update trip volumes'!$A$5:$N$37,4,)</f>
        <v>521</v>
      </c>
      <c r="H32" s="127">
        <f t="shared" si="4"/>
        <v>-0.78155136268343817</v>
      </c>
      <c r="I32" s="50">
        <f>VLOOKUP($B32,'Monthly update trip volumes'!$A$43:$N$75,5,)</f>
        <v>2016</v>
      </c>
      <c r="J32" s="94">
        <f>VLOOKUP($B32,'Monthly update trip volumes'!$A$5:$N$37,5,)</f>
        <v>1077</v>
      </c>
      <c r="K32" s="95">
        <f t="shared" si="5"/>
        <v>-0.46577380952380953</v>
      </c>
      <c r="L32" s="50">
        <f>VLOOKUP($B32,'Monthly update trip volumes'!$A$43:$N$75,6,)</f>
        <v>2566</v>
      </c>
      <c r="M32" s="94">
        <f>VLOOKUP($B32,'Monthly update trip volumes'!$A$5:$N$37,6,)</f>
        <v>0</v>
      </c>
      <c r="N32" s="95">
        <f t="shared" si="6"/>
        <v>-1</v>
      </c>
      <c r="O32" s="50">
        <f>VLOOKUP($B32,'Monthly update trip volumes'!$A$43:$N$75,7,)</f>
        <v>2578</v>
      </c>
      <c r="P32" s="94">
        <f>VLOOKUP($B32,'Monthly update trip volumes'!$A$5:$N$37,7,)</f>
        <v>0</v>
      </c>
      <c r="Q32" s="95">
        <f t="shared" si="7"/>
        <v>-1</v>
      </c>
      <c r="R32" s="50">
        <f>VLOOKUP($B32,'Monthly update trip volumes'!$A$43:$N$75,8,)</f>
        <v>2406</v>
      </c>
      <c r="S32" s="94">
        <f>VLOOKUP($B32,'Monthly update trip volumes'!$A$5:$N$37,8,)</f>
        <v>0</v>
      </c>
      <c r="T32" s="95">
        <f t="shared" si="8"/>
        <v>-1</v>
      </c>
      <c r="U32" s="50">
        <f>VLOOKUP($B32,'Monthly update trip volumes'!$A$43:$N$75,9,)</f>
        <v>2561</v>
      </c>
      <c r="V32" s="94">
        <f>VLOOKUP($B32,'Monthly update trip volumes'!$A$5:$N$37,9,)</f>
        <v>0</v>
      </c>
      <c r="W32" s="95">
        <f t="shared" si="9"/>
        <v>-1</v>
      </c>
      <c r="X32" s="50">
        <f>VLOOKUP($B32,'Monthly update trip volumes'!$A$43:$N$75,10,)</f>
        <v>2946</v>
      </c>
      <c r="Y32" s="94">
        <f>VLOOKUP($B32,'Monthly update trip volumes'!$A$5:$N$37,10,)</f>
        <v>0</v>
      </c>
      <c r="Z32" s="95">
        <f t="shared" si="10"/>
        <v>-1</v>
      </c>
      <c r="AA32" s="50">
        <f>VLOOKUP($B32,'Monthly update trip volumes'!$A$43:$N$75,11,)</f>
        <v>2813</v>
      </c>
      <c r="AB32" s="94">
        <f>VLOOKUP($B32,'Monthly update trip volumes'!$A$5:$N$37,11,)</f>
        <v>0</v>
      </c>
      <c r="AC32" s="95">
        <f t="shared" si="11"/>
        <v>-1</v>
      </c>
      <c r="AD32" s="50">
        <f>VLOOKUP($B32,'Monthly update trip volumes'!$A$43:$N$75,12,)</f>
        <v>3007</v>
      </c>
      <c r="AE32" s="94">
        <f>VLOOKUP($B32,'Monthly update trip volumes'!$A$5:$N$37,12,)</f>
        <v>0</v>
      </c>
      <c r="AF32" s="95">
        <f t="shared" si="12"/>
        <v>-1</v>
      </c>
      <c r="AG32" s="50">
        <f>VLOOKUP($B32,'Monthly update trip volumes'!$A$43:$N$75,13,)</f>
        <v>3102</v>
      </c>
      <c r="AH32" s="94">
        <f>VLOOKUP($B32,'Monthly update trip volumes'!$A$5:$N$37,13,)</f>
        <v>0</v>
      </c>
      <c r="AI32" s="95">
        <f t="shared" si="13"/>
        <v>-1</v>
      </c>
      <c r="AJ32" s="50">
        <f>VLOOKUP($B32,'Monthly update trip volumes'!$A$43:$N$75,14,)</f>
        <v>2288</v>
      </c>
      <c r="AK32" s="94">
        <f>VLOOKUP($B32,'Monthly update trip volumes'!$A$5:$N$37,14,)</f>
        <v>0</v>
      </c>
      <c r="AL32" s="95">
        <f t="shared" si="0"/>
        <v>-1</v>
      </c>
      <c r="AM32" s="31">
        <f>COUNTIF('Monthly update trip volumes'!C34:N34,"&gt;0")</f>
        <v>3</v>
      </c>
      <c r="AN32" s="35">
        <f t="shared" si="14"/>
        <v>6704</v>
      </c>
      <c r="AO32" s="35" t="str">
        <f t="shared" si="15"/>
        <v/>
      </c>
      <c r="AP32" s="35" t="str">
        <f t="shared" si="16"/>
        <v/>
      </c>
      <c r="AQ32" s="35" t="str">
        <f t="shared" si="17"/>
        <v/>
      </c>
      <c r="AR32" s="11">
        <f t="shared" si="18"/>
        <v>6704</v>
      </c>
      <c r="AS32" s="11">
        <f t="shared" si="19"/>
        <v>1940</v>
      </c>
      <c r="AT32" s="24">
        <f t="shared" si="1"/>
        <v>-0.71062052505966589</v>
      </c>
      <c r="AU32" s="47">
        <f t="shared" si="20"/>
        <v>646.66666666666663</v>
      </c>
      <c r="AV32" s="41">
        <f t="shared" si="2"/>
        <v>3.3267598388064819E-2</v>
      </c>
    </row>
    <row r="33" spans="1:48" s="6" customFormat="1" x14ac:dyDescent="0.2">
      <c r="A33" s="5" t="s">
        <v>31</v>
      </c>
      <c r="B33" s="15" t="s">
        <v>79</v>
      </c>
      <c r="C33" s="50">
        <f>VLOOKUP($B33,'Monthly update trip volumes'!$A$43:$N$75,3,)</f>
        <v>1016</v>
      </c>
      <c r="D33" s="94">
        <f>VLOOKUP($B33,'Monthly update trip volumes'!$A$5:$N$37,3,)</f>
        <v>205</v>
      </c>
      <c r="E33" s="95">
        <f t="shared" si="3"/>
        <v>-0.79822834645669294</v>
      </c>
      <c r="F33" s="50">
        <f>VLOOKUP($B33,'Monthly update trip volumes'!$A$43:$N$75,4,)</f>
        <v>1052</v>
      </c>
      <c r="G33" s="94">
        <f>VLOOKUP($B33,'Monthly update trip volumes'!$A$5:$N$37,4,)</f>
        <v>238</v>
      </c>
      <c r="H33" s="127">
        <f t="shared" si="4"/>
        <v>-0.77376425855513309</v>
      </c>
      <c r="I33" s="50">
        <f>VLOOKUP($B33,'Monthly update trip volumes'!$A$43:$N$75,5,)</f>
        <v>884</v>
      </c>
      <c r="J33" s="94">
        <f>VLOOKUP($B33,'Monthly update trip volumes'!$A$5:$N$37,5,)</f>
        <v>339</v>
      </c>
      <c r="K33" s="95">
        <f t="shared" si="5"/>
        <v>-0.61651583710407243</v>
      </c>
      <c r="L33" s="50">
        <f>VLOOKUP($B33,'Monthly update trip volumes'!$A$43:$N$75,6,)</f>
        <v>1055</v>
      </c>
      <c r="M33" s="94">
        <f>VLOOKUP($B33,'Monthly update trip volumes'!$A$5:$N$37,6,)</f>
        <v>0</v>
      </c>
      <c r="N33" s="95">
        <f t="shared" si="6"/>
        <v>-1</v>
      </c>
      <c r="O33" s="50">
        <f>VLOOKUP($B33,'Monthly update trip volumes'!$A$43:$N$75,7,)</f>
        <v>940</v>
      </c>
      <c r="P33" s="94">
        <f>VLOOKUP($B33,'Monthly update trip volumes'!$A$5:$N$37,7,)</f>
        <v>0</v>
      </c>
      <c r="Q33" s="95">
        <f t="shared" si="7"/>
        <v>-1</v>
      </c>
      <c r="R33" s="50">
        <f>VLOOKUP($B33,'Monthly update trip volumes'!$A$43:$N$75,8,)</f>
        <v>969</v>
      </c>
      <c r="S33" s="94">
        <f>VLOOKUP($B33,'Monthly update trip volumes'!$A$5:$N$37,8,)</f>
        <v>0</v>
      </c>
      <c r="T33" s="95">
        <f t="shared" si="8"/>
        <v>-1</v>
      </c>
      <c r="U33" s="50">
        <f>VLOOKUP($B33,'Monthly update trip volumes'!$A$43:$N$75,9,)</f>
        <v>1033</v>
      </c>
      <c r="V33" s="94">
        <f>VLOOKUP($B33,'Monthly update trip volumes'!$A$5:$N$37,9,)</f>
        <v>0</v>
      </c>
      <c r="W33" s="95">
        <f t="shared" si="9"/>
        <v>-1</v>
      </c>
      <c r="X33" s="50">
        <f>VLOOKUP($B33,'Monthly update trip volumes'!$A$43:$N$75,10,)</f>
        <v>928</v>
      </c>
      <c r="Y33" s="94">
        <f>VLOOKUP($B33,'Monthly update trip volumes'!$A$5:$N$37,10,)</f>
        <v>0</v>
      </c>
      <c r="Z33" s="95">
        <f t="shared" si="10"/>
        <v>-1</v>
      </c>
      <c r="AA33" s="50">
        <f>VLOOKUP($B33,'Monthly update trip volumes'!$A$43:$N$75,11,)</f>
        <v>866</v>
      </c>
      <c r="AB33" s="94">
        <f>VLOOKUP($B33,'Monthly update trip volumes'!$A$5:$N$37,11,)</f>
        <v>0</v>
      </c>
      <c r="AC33" s="95">
        <f t="shared" si="11"/>
        <v>-1</v>
      </c>
      <c r="AD33" s="50">
        <f>VLOOKUP($B33,'Monthly update trip volumes'!$A$43:$N$75,12,)</f>
        <v>854</v>
      </c>
      <c r="AE33" s="94">
        <f>VLOOKUP($B33,'Monthly update trip volumes'!$A$5:$N$37,12,)</f>
        <v>0</v>
      </c>
      <c r="AF33" s="95">
        <f t="shared" si="12"/>
        <v>-1</v>
      </c>
      <c r="AG33" s="50">
        <f>VLOOKUP($B33,'Monthly update trip volumes'!$A$43:$N$75,13,)</f>
        <v>843</v>
      </c>
      <c r="AH33" s="94">
        <f>VLOOKUP($B33,'Monthly update trip volumes'!$A$5:$N$37,13,)</f>
        <v>0</v>
      </c>
      <c r="AI33" s="95">
        <f t="shared" si="13"/>
        <v>-1</v>
      </c>
      <c r="AJ33" s="50">
        <f>VLOOKUP($B33,'Monthly update trip volumes'!$A$43:$N$75,14,)</f>
        <v>580</v>
      </c>
      <c r="AK33" s="94">
        <f>VLOOKUP($B33,'Monthly update trip volumes'!$A$5:$N$37,14,)</f>
        <v>0</v>
      </c>
      <c r="AL33" s="95">
        <f t="shared" si="0"/>
        <v>-1</v>
      </c>
      <c r="AM33" s="31">
        <f>COUNTIF('Monthly update trip volumes'!C35:N35,"&gt;0")</f>
        <v>3</v>
      </c>
      <c r="AN33" s="35">
        <f t="shared" si="14"/>
        <v>2952</v>
      </c>
      <c r="AO33" s="35" t="str">
        <f t="shared" si="15"/>
        <v/>
      </c>
      <c r="AP33" s="35" t="str">
        <f t="shared" si="16"/>
        <v/>
      </c>
      <c r="AQ33" s="35" t="str">
        <f t="shared" si="17"/>
        <v/>
      </c>
      <c r="AR33" s="11">
        <f t="shared" si="18"/>
        <v>2952</v>
      </c>
      <c r="AS33" s="11">
        <f t="shared" si="19"/>
        <v>782</v>
      </c>
      <c r="AT33" s="24">
        <f t="shared" si="1"/>
        <v>-0.73509485094850946</v>
      </c>
      <c r="AU33" s="47">
        <f t="shared" si="20"/>
        <v>260.66666666666669</v>
      </c>
      <c r="AV33" s="41">
        <f t="shared" si="2"/>
        <v>1.3409928834776643E-2</v>
      </c>
    </row>
    <row r="34" spans="1:48" s="6" customFormat="1" x14ac:dyDescent="0.2">
      <c r="A34" s="7" t="s">
        <v>32</v>
      </c>
      <c r="B34" s="16" t="s">
        <v>80</v>
      </c>
      <c r="C34" s="50">
        <f>VLOOKUP($B34,'Monthly update trip volumes'!$A$43:$N$75,3,)</f>
        <v>1353</v>
      </c>
      <c r="D34" s="94">
        <f>VLOOKUP($B34,'Monthly update trip volumes'!$A$5:$N$37,3,)</f>
        <v>291</v>
      </c>
      <c r="E34" s="95">
        <f t="shared" si="3"/>
        <v>-0.78492239467849223</v>
      </c>
      <c r="F34" s="50">
        <f>VLOOKUP($B34,'Monthly update trip volumes'!$A$43:$N$75,4,)</f>
        <v>1444</v>
      </c>
      <c r="G34" s="94">
        <f>VLOOKUP($B34,'Monthly update trip volumes'!$A$5:$N$37,4,)</f>
        <v>511</v>
      </c>
      <c r="H34" s="127">
        <f t="shared" si="4"/>
        <v>-0.64612188365650969</v>
      </c>
      <c r="I34" s="50">
        <f>VLOOKUP($B34,'Monthly update trip volumes'!$A$43:$N$75,5,)</f>
        <v>1127</v>
      </c>
      <c r="J34" s="94">
        <f>VLOOKUP($B34,'Monthly update trip volumes'!$A$5:$N$37,5,)</f>
        <v>689</v>
      </c>
      <c r="K34" s="126">
        <f t="shared" si="5"/>
        <v>-0.38864241348713402</v>
      </c>
      <c r="L34" s="50">
        <f>VLOOKUP($B34,'Monthly update trip volumes'!$A$43:$N$75,6,)</f>
        <v>1149</v>
      </c>
      <c r="M34" s="94">
        <f>VLOOKUP($B34,'Monthly update trip volumes'!$A$5:$N$37,6,)</f>
        <v>0</v>
      </c>
      <c r="N34" s="126">
        <f t="shared" si="6"/>
        <v>-1</v>
      </c>
      <c r="O34" s="50">
        <f>VLOOKUP($B34,'Monthly update trip volumes'!$A$43:$N$75,7,)</f>
        <v>1177</v>
      </c>
      <c r="P34" s="94">
        <f>VLOOKUP($B34,'Monthly update trip volumes'!$A$5:$N$37,7,)</f>
        <v>0</v>
      </c>
      <c r="Q34" s="126">
        <f t="shared" si="7"/>
        <v>-1</v>
      </c>
      <c r="R34" s="50">
        <f>VLOOKUP($B34,'Monthly update trip volumes'!$A$43:$N$75,8,)</f>
        <v>1036</v>
      </c>
      <c r="S34" s="94">
        <f>VLOOKUP($B34,'Monthly update trip volumes'!$A$5:$N$37,8,)</f>
        <v>0</v>
      </c>
      <c r="T34" s="126">
        <f t="shared" si="8"/>
        <v>-1</v>
      </c>
      <c r="U34" s="50">
        <f>VLOOKUP($B34,'Monthly update trip volumes'!$A$43:$N$75,9,)</f>
        <v>1071</v>
      </c>
      <c r="V34" s="94">
        <f>VLOOKUP($B34,'Monthly update trip volumes'!$A$5:$N$37,9,)</f>
        <v>0</v>
      </c>
      <c r="W34" s="126">
        <f t="shared" si="9"/>
        <v>-1</v>
      </c>
      <c r="X34" s="50">
        <f>VLOOKUP($B34,'Monthly update trip volumes'!$A$43:$N$75,10,)</f>
        <v>1406</v>
      </c>
      <c r="Y34" s="94">
        <f>VLOOKUP($B34,'Monthly update trip volumes'!$A$5:$N$37,10,)</f>
        <v>0</v>
      </c>
      <c r="Z34" s="126">
        <f>IF(Y34="","",Y34/X34-1)</f>
        <v>-1</v>
      </c>
      <c r="AA34" s="50">
        <f>VLOOKUP($B34,'Monthly update trip volumes'!$A$43:$N$75,11,)</f>
        <v>1175</v>
      </c>
      <c r="AB34" s="94">
        <f>VLOOKUP($B34,'Monthly update trip volumes'!$A$5:$N$37,11,)</f>
        <v>0</v>
      </c>
      <c r="AC34" s="126">
        <f t="shared" si="11"/>
        <v>-1</v>
      </c>
      <c r="AD34" s="50">
        <f>VLOOKUP($B34,'Monthly update trip volumes'!$A$43:$N$75,12,)</f>
        <v>1420</v>
      </c>
      <c r="AE34" s="94">
        <f>VLOOKUP($B34,'Monthly update trip volumes'!$A$5:$N$37,12,)</f>
        <v>0</v>
      </c>
      <c r="AF34" s="126">
        <f t="shared" si="12"/>
        <v>-1</v>
      </c>
      <c r="AG34" s="50">
        <f>VLOOKUP($B34,'Monthly update trip volumes'!$A$43:$N$75,13,)</f>
        <v>1305</v>
      </c>
      <c r="AH34" s="94">
        <f>VLOOKUP($B34,'Monthly update trip volumes'!$A$5:$N$37,13,)</f>
        <v>0</v>
      </c>
      <c r="AI34" s="126">
        <f t="shared" si="13"/>
        <v>-1</v>
      </c>
      <c r="AJ34" s="50">
        <f>VLOOKUP($B34,'Monthly update trip volumes'!$A$43:$N$75,14,)</f>
        <v>898</v>
      </c>
      <c r="AK34" s="94">
        <f>VLOOKUP($B34,'Monthly update trip volumes'!$A$5:$N$37,14,)</f>
        <v>0</v>
      </c>
      <c r="AL34" s="126">
        <f t="shared" si="0"/>
        <v>-1</v>
      </c>
      <c r="AM34" s="31">
        <f>COUNTIF('Monthly update trip volumes'!C36:N36,"&gt;0")</f>
        <v>3</v>
      </c>
      <c r="AN34" s="35">
        <f t="shared" si="14"/>
        <v>3924</v>
      </c>
      <c r="AO34" s="36" t="str">
        <f t="shared" si="15"/>
        <v/>
      </c>
      <c r="AP34" s="36" t="str">
        <f>IF(AM34=10,C34+F34+I34+L34+O34+R34+U34+X34+AA34+AD34,IF(AM34=11,C34+F34+I34+L34+O34+R34+U34+X34+AA34+AD34+AG34,""))</f>
        <v/>
      </c>
      <c r="AQ34" s="36" t="str">
        <f>IF(AM34=12,C34+F34+I34+L34+O34+R34+U34+X34+AA34+AD34+AG34+AJ34,"")</f>
        <v/>
      </c>
      <c r="AR34" s="11">
        <f t="shared" si="18"/>
        <v>3924</v>
      </c>
      <c r="AS34" s="11">
        <f t="shared" si="19"/>
        <v>1491</v>
      </c>
      <c r="AT34" s="25">
        <f t="shared" si="1"/>
        <v>-0.62003058103975528</v>
      </c>
      <c r="AU34" s="47">
        <f t="shared" si="20"/>
        <v>497</v>
      </c>
      <c r="AV34" s="42">
        <f t="shared" si="2"/>
        <v>2.5568035668352911E-2</v>
      </c>
    </row>
    <row r="35" spans="1:48" s="6" customFormat="1" ht="12.75" thickBot="1" x14ac:dyDescent="0.25">
      <c r="A35" s="107" t="s">
        <v>92</v>
      </c>
      <c r="B35" s="108" t="s">
        <v>93</v>
      </c>
      <c r="C35" s="50">
        <f>VLOOKUP($B35,'Monthly update trip volumes'!$A$43:$N$75,3,)</f>
        <v>2316</v>
      </c>
      <c r="D35" s="94">
        <f>VLOOKUP($B35,'Monthly update trip volumes'!$A$5:$N$37,3,)</f>
        <v>525</v>
      </c>
      <c r="E35" s="95">
        <f t="shared" si="3"/>
        <v>-0.77331606217616577</v>
      </c>
      <c r="F35" s="50">
        <f>VLOOKUP($B35,'Monthly update trip volumes'!$A$43:$N$75,4,)</f>
        <v>2115</v>
      </c>
      <c r="G35" s="94">
        <f>VLOOKUP($B35,'Monthly update trip volumes'!$A$5:$N$37,4,)</f>
        <v>743</v>
      </c>
      <c r="H35" s="127">
        <f t="shared" si="4"/>
        <v>-0.64869976359338066</v>
      </c>
      <c r="I35" s="50">
        <f>VLOOKUP($B35,'Monthly update trip volumes'!$A$43:$N$75,5,)</f>
        <v>1541</v>
      </c>
      <c r="J35" s="94">
        <f>VLOOKUP($B35,'Monthly update trip volumes'!$A$5:$N$37,5,)</f>
        <v>1044</v>
      </c>
      <c r="K35" s="126">
        <f t="shared" si="5"/>
        <v>-0.32251784555483454</v>
      </c>
      <c r="L35" s="50">
        <f>VLOOKUP($B35,'Monthly update trip volumes'!$A$43:$N$75,6,)</f>
        <v>1869</v>
      </c>
      <c r="M35" s="94">
        <f>VLOOKUP($B35,'Monthly update trip volumes'!$A$5:$N$37,6,)</f>
        <v>0</v>
      </c>
      <c r="N35" s="126">
        <f t="shared" si="6"/>
        <v>-1</v>
      </c>
      <c r="O35" s="50">
        <f>VLOOKUP($B35,'Monthly update trip volumes'!$A$43:$N$75,7,)</f>
        <v>1919</v>
      </c>
      <c r="P35" s="94">
        <f>VLOOKUP($B35,'Monthly update trip volumes'!$A$5:$N$37,7,)</f>
        <v>0</v>
      </c>
      <c r="Q35" s="126">
        <f t="shared" si="7"/>
        <v>-1</v>
      </c>
      <c r="R35" s="50">
        <f>VLOOKUP($B35,'Monthly update trip volumes'!$A$43:$N$75,8,)</f>
        <v>1904</v>
      </c>
      <c r="S35" s="94">
        <f>VLOOKUP($B35,'Monthly update trip volumes'!$A$5:$N$37,8,)</f>
        <v>0</v>
      </c>
      <c r="T35" s="126">
        <f t="shared" si="8"/>
        <v>-1</v>
      </c>
      <c r="U35" s="50">
        <f>VLOOKUP($B35,'Monthly update trip volumes'!$A$43:$N$75,9,)</f>
        <v>2034</v>
      </c>
      <c r="V35" s="94">
        <f>VLOOKUP($B35,'Monthly update trip volumes'!$A$5:$N$37,9,)</f>
        <v>0</v>
      </c>
      <c r="W35" s="126">
        <f t="shared" si="9"/>
        <v>-1</v>
      </c>
      <c r="X35" s="50">
        <f>VLOOKUP($B35,'Monthly update trip volumes'!$A$43:$N$75,10,)</f>
        <v>1959</v>
      </c>
      <c r="Y35" s="94">
        <f>VLOOKUP($B35,'Monthly update trip volumes'!$A$5:$N$37,10,)</f>
        <v>0</v>
      </c>
      <c r="Z35" s="126">
        <f>IF(Y35="","",Y35/X35-1)</f>
        <v>-1</v>
      </c>
      <c r="AA35" s="50">
        <f>VLOOKUP($B35,'Monthly update trip volumes'!$A$43:$N$75,11,)</f>
        <v>1828</v>
      </c>
      <c r="AB35" s="94">
        <f>VLOOKUP($B35,'Monthly update trip volumes'!$A$5:$N$37,11,)</f>
        <v>0</v>
      </c>
      <c r="AC35" s="126">
        <f t="shared" si="11"/>
        <v>-1</v>
      </c>
      <c r="AD35" s="50">
        <f>VLOOKUP($B35,'Monthly update trip volumes'!$A$43:$N$75,12,)</f>
        <v>2058</v>
      </c>
      <c r="AE35" s="94">
        <f>VLOOKUP($B35,'Monthly update trip volumes'!$A$5:$N$37,12,)</f>
        <v>0</v>
      </c>
      <c r="AF35" s="126">
        <f t="shared" si="12"/>
        <v>-1</v>
      </c>
      <c r="AG35" s="50">
        <f>VLOOKUP($B35,'Monthly update trip volumes'!$A$43:$N$75,13,)</f>
        <v>2103</v>
      </c>
      <c r="AH35" s="94">
        <f>VLOOKUP($B35,'Monthly update trip volumes'!$A$5:$N$37,13,)</f>
        <v>0</v>
      </c>
      <c r="AI35" s="126">
        <f t="shared" si="13"/>
        <v>-1</v>
      </c>
      <c r="AJ35" s="50">
        <f>VLOOKUP($B35,'Monthly update trip volumes'!$A$43:$N$75,14,)</f>
        <v>1545</v>
      </c>
      <c r="AK35" s="94">
        <f>VLOOKUP($B35,'Monthly update trip volumes'!$A$5:$N$37,14,)</f>
        <v>0</v>
      </c>
      <c r="AL35" s="126">
        <f t="shared" si="0"/>
        <v>-1</v>
      </c>
      <c r="AM35" s="31">
        <f>COUNTIF('Monthly update trip volumes'!C37:N37,"&gt;0")</f>
        <v>3</v>
      </c>
      <c r="AN35" s="35">
        <f t="shared" si="14"/>
        <v>5972</v>
      </c>
      <c r="AO35" s="36" t="str">
        <f>IF(AM35=7,C35+F35+I35+L35+O35+R35+U35,IF(AM35=8,C35+F35+I35+L35+O35+R35+U35+X35,IF(AM35=9,C35+F35+I35+L35+O35+R35+U35+X35+AA35,"")))</f>
        <v/>
      </c>
      <c r="AP35" s="36" t="str">
        <f t="shared" si="16"/>
        <v/>
      </c>
      <c r="AQ35" s="36" t="str">
        <f>IF(AM35=12,C35+F35+I35+L35+O35+R35+U35+X35+AA35+AD35+AG35+AJ35,"")</f>
        <v/>
      </c>
      <c r="AR35" s="11">
        <f>IF(OR($AM35=1,$AM35=2,$AM35=3,$AM35=4,$AM35=5,$AM35=6),AN35,IF(OR(AM35=7,AM35=8,AM35=9),AO35,IF(OR(AM35=10,AM35=11),AP35,AQ35)))</f>
        <v>5972</v>
      </c>
      <c r="AS35" s="11">
        <f>SUM(D35,G35,J35,M35,P35,S35,V35,Y35,AB35,AE35,AH35,AK35)</f>
        <v>2312</v>
      </c>
      <c r="AT35" s="25">
        <f t="shared" si="1"/>
        <v>-0.61286001339584728</v>
      </c>
      <c r="AU35" s="47">
        <f t="shared" si="20"/>
        <v>770.66666666666663</v>
      </c>
      <c r="AV35" s="42">
        <f t="shared" si="2"/>
        <v>3.9646746120209207E-2</v>
      </c>
    </row>
    <row r="36" spans="1:48" ht="12.75" thickBot="1" x14ac:dyDescent="0.25">
      <c r="A36" s="4" t="s">
        <v>33</v>
      </c>
      <c r="B36" s="17"/>
      <c r="C36" s="103">
        <f>SUM(C3:C35)</f>
        <v>82537</v>
      </c>
      <c r="D36" s="55">
        <f>SUM(D3:D35)</f>
        <v>12128</v>
      </c>
      <c r="E36" s="26">
        <f>IF(D36="","",D36/C36-1)</f>
        <v>-0.85305983982940981</v>
      </c>
      <c r="F36" s="103">
        <f>SUM(F3:F35)</f>
        <v>85617</v>
      </c>
      <c r="G36" s="55">
        <f>SUM(G3:G35)</f>
        <v>17716</v>
      </c>
      <c r="H36" s="26">
        <f>IF(G36="","",G36/F36-1)</f>
        <v>-0.79307847740518822</v>
      </c>
      <c r="I36" s="103">
        <f>SUM(I3:I35)</f>
        <v>76447</v>
      </c>
      <c r="J36" s="55">
        <f>SUM(J3:J35)</f>
        <v>28471</v>
      </c>
      <c r="K36" s="26">
        <f>IF(J36="","",J36/I36-1)</f>
        <v>-0.62757204337645689</v>
      </c>
      <c r="L36" s="103">
        <f>SUM(L3:L35)</f>
        <v>83507</v>
      </c>
      <c r="M36" s="55">
        <f>SUM(M3:M35)</f>
        <v>0</v>
      </c>
      <c r="N36" s="26">
        <f>IF(M36="","",M36/L36-1)</f>
        <v>-1</v>
      </c>
      <c r="O36" s="103">
        <f>SUM(O3:O35)</f>
        <v>77366</v>
      </c>
      <c r="P36" s="55">
        <f>SUM(P3:P35)</f>
        <v>0</v>
      </c>
      <c r="Q36" s="26">
        <f>IF(P36="","",P36/O36-1)</f>
        <v>-1</v>
      </c>
      <c r="R36" s="103">
        <f>SUM(R3:R35)</f>
        <v>78362</v>
      </c>
      <c r="S36" s="55">
        <f>SUM(S3:S35)</f>
        <v>0</v>
      </c>
      <c r="T36" s="26">
        <f>IF(S36="","",S36/R36-1)</f>
        <v>-1</v>
      </c>
      <c r="U36" s="103">
        <f>SUM(U3:U35)</f>
        <v>81085</v>
      </c>
      <c r="V36" s="55">
        <f>SUM(V3:V35)</f>
        <v>0</v>
      </c>
      <c r="W36" s="26">
        <f>IF(V36="","",V36/U36-1)</f>
        <v>-1</v>
      </c>
      <c r="X36" s="103">
        <f>SUM(X3:X35)</f>
        <v>78307</v>
      </c>
      <c r="Y36" s="55">
        <f>SUM(Y3:Y35)</f>
        <v>0</v>
      </c>
      <c r="Z36" s="26">
        <f>IF(Y36="","",Y36/X36-1)</f>
        <v>-1</v>
      </c>
      <c r="AA36" s="103">
        <f>SUM(AA3:AA35)</f>
        <v>72305</v>
      </c>
      <c r="AB36" s="55">
        <f>SUM(AB3:AB35)</f>
        <v>0</v>
      </c>
      <c r="AC36" s="26">
        <f>IF(AB36="","",AB36/AA36-1)</f>
        <v>-1</v>
      </c>
      <c r="AD36" s="103">
        <f>SUM(AD3:AD35)</f>
        <v>76441</v>
      </c>
      <c r="AE36" s="55">
        <f>SUM(AE3:AE35)</f>
        <v>0</v>
      </c>
      <c r="AF36" s="26">
        <f>IF(AE36="","",AE36/AD36-1)</f>
        <v>-1</v>
      </c>
      <c r="AG36" s="103">
        <f>SUM(AG3:AG35)</f>
        <v>73638</v>
      </c>
      <c r="AH36" s="55">
        <f>SUM(AH3:AH35)</f>
        <v>0</v>
      </c>
      <c r="AI36" s="26">
        <f>IF(AH36="","",AH36/AG36-1)</f>
        <v>-1</v>
      </c>
      <c r="AJ36" s="103">
        <f>SUM(AJ3:AJ35)</f>
        <v>49857</v>
      </c>
      <c r="AK36" s="55">
        <f>SUM(AK3:AK35)</f>
        <v>0</v>
      </c>
      <c r="AL36" s="26">
        <f>IF(AK36="","",AK36/AJ36-1)</f>
        <v>-1</v>
      </c>
      <c r="AM36" s="32">
        <f>AVERAGE(AM3:AM34)</f>
        <v>3</v>
      </c>
      <c r="AN36" s="37">
        <f t="shared" ref="AN36:AS36" si="21">SUM(AN3:AN35)</f>
        <v>244601</v>
      </c>
      <c r="AO36" s="37">
        <f t="shared" si="21"/>
        <v>0</v>
      </c>
      <c r="AP36" s="37">
        <f t="shared" si="21"/>
        <v>0</v>
      </c>
      <c r="AQ36" s="37">
        <f t="shared" si="21"/>
        <v>0</v>
      </c>
      <c r="AR36" s="8">
        <f t="shared" si="21"/>
        <v>244601</v>
      </c>
      <c r="AS36" s="8">
        <f t="shared" si="21"/>
        <v>58315</v>
      </c>
      <c r="AT36" s="26">
        <f>IF(AR36="","",AS36/AR36-1)</f>
        <v>-0.76159132628239457</v>
      </c>
      <c r="AU36" s="8">
        <f>AS36/AM36</f>
        <v>19438.333333333332</v>
      </c>
      <c r="AV36" s="43">
        <f>AS36/$AS$36</f>
        <v>1</v>
      </c>
    </row>
    <row r="37" spans="1:48" x14ac:dyDescent="0.2">
      <c r="A37" s="86"/>
      <c r="B37" s="75"/>
      <c r="C37" s="62"/>
      <c r="D37" s="62"/>
      <c r="E37" s="88"/>
      <c r="F37" s="70"/>
      <c r="G37" s="89"/>
      <c r="H37" s="62"/>
      <c r="I37" s="87"/>
      <c r="J37" s="88"/>
      <c r="K37" s="51"/>
      <c r="M37" s="29"/>
      <c r="N37" s="51"/>
      <c r="P37" s="29"/>
      <c r="Q37" s="51"/>
      <c r="S37" s="29"/>
      <c r="T37" s="51"/>
      <c r="U37" s="51"/>
      <c r="V37" s="29"/>
      <c r="W37" s="51"/>
      <c r="Y37" s="29"/>
      <c r="Z37" s="51"/>
      <c r="AB37" s="29"/>
      <c r="AC37" s="51"/>
      <c r="AE37" s="29"/>
      <c r="AF37" s="51"/>
      <c r="AH37" s="29"/>
      <c r="AI37" s="51"/>
      <c r="AJ37" s="56"/>
      <c r="AK37" s="29"/>
      <c r="AL37" s="33"/>
      <c r="AM37" s="29"/>
      <c r="AQ37" s="9"/>
      <c r="AS37" s="27"/>
      <c r="AT37" s="48"/>
      <c r="AU37" s="27"/>
      <c r="AV37" s="1"/>
    </row>
    <row r="38" spans="1:48" x14ac:dyDescent="0.2">
      <c r="A38" s="86">
        <v>1</v>
      </c>
      <c r="B38" s="75">
        <f>1+A38</f>
        <v>2</v>
      </c>
      <c r="C38" s="75">
        <f t="shared" ref="C38:AV38" si="22">1+B38</f>
        <v>3</v>
      </c>
      <c r="D38" s="75">
        <f t="shared" si="22"/>
        <v>4</v>
      </c>
      <c r="E38" s="75">
        <f t="shared" si="22"/>
        <v>5</v>
      </c>
      <c r="F38" s="75">
        <f t="shared" si="22"/>
        <v>6</v>
      </c>
      <c r="G38" s="75">
        <f t="shared" si="22"/>
        <v>7</v>
      </c>
      <c r="H38" s="75">
        <f t="shared" si="22"/>
        <v>8</v>
      </c>
      <c r="I38" s="75">
        <f t="shared" si="22"/>
        <v>9</v>
      </c>
      <c r="J38" s="75">
        <f t="shared" si="22"/>
        <v>10</v>
      </c>
      <c r="K38" s="75">
        <f t="shared" si="22"/>
        <v>11</v>
      </c>
      <c r="L38" s="75">
        <f t="shared" si="22"/>
        <v>12</v>
      </c>
      <c r="M38" s="75">
        <f t="shared" si="22"/>
        <v>13</v>
      </c>
      <c r="N38" s="75">
        <f t="shared" si="22"/>
        <v>14</v>
      </c>
      <c r="O38" s="75">
        <f t="shared" si="22"/>
        <v>15</v>
      </c>
      <c r="P38" s="75">
        <f t="shared" si="22"/>
        <v>16</v>
      </c>
      <c r="Q38" s="75">
        <f t="shared" si="22"/>
        <v>17</v>
      </c>
      <c r="R38" s="75">
        <f t="shared" si="22"/>
        <v>18</v>
      </c>
      <c r="S38" s="75">
        <f t="shared" si="22"/>
        <v>19</v>
      </c>
      <c r="T38" s="75">
        <f t="shared" si="22"/>
        <v>20</v>
      </c>
      <c r="U38" s="75">
        <f t="shared" si="22"/>
        <v>21</v>
      </c>
      <c r="V38" s="75">
        <f t="shared" si="22"/>
        <v>22</v>
      </c>
      <c r="W38" s="75">
        <f t="shared" si="22"/>
        <v>23</v>
      </c>
      <c r="X38" s="75">
        <f t="shared" si="22"/>
        <v>24</v>
      </c>
      <c r="Y38" s="75">
        <f t="shared" si="22"/>
        <v>25</v>
      </c>
      <c r="Z38" s="75">
        <f t="shared" si="22"/>
        <v>26</v>
      </c>
      <c r="AA38" s="75">
        <f t="shared" si="22"/>
        <v>27</v>
      </c>
      <c r="AB38" s="75">
        <f t="shared" si="22"/>
        <v>28</v>
      </c>
      <c r="AC38" s="75">
        <f t="shared" si="22"/>
        <v>29</v>
      </c>
      <c r="AD38" s="75">
        <f t="shared" si="22"/>
        <v>30</v>
      </c>
      <c r="AE38" s="75">
        <f t="shared" si="22"/>
        <v>31</v>
      </c>
      <c r="AF38" s="75">
        <f t="shared" si="22"/>
        <v>32</v>
      </c>
      <c r="AG38" s="75">
        <f t="shared" si="22"/>
        <v>33</v>
      </c>
      <c r="AH38" s="75">
        <f t="shared" si="22"/>
        <v>34</v>
      </c>
      <c r="AI38" s="75">
        <f t="shared" si="22"/>
        <v>35</v>
      </c>
      <c r="AJ38" s="75">
        <f t="shared" si="22"/>
        <v>36</v>
      </c>
      <c r="AK38" s="75">
        <f t="shared" si="22"/>
        <v>37</v>
      </c>
      <c r="AL38" s="75">
        <f t="shared" si="22"/>
        <v>38</v>
      </c>
      <c r="AM38" s="75">
        <f t="shared" si="22"/>
        <v>39</v>
      </c>
      <c r="AN38" s="75">
        <f t="shared" si="22"/>
        <v>40</v>
      </c>
      <c r="AO38" s="75">
        <f t="shared" si="22"/>
        <v>41</v>
      </c>
      <c r="AP38" s="75">
        <f t="shared" si="22"/>
        <v>42</v>
      </c>
      <c r="AQ38" s="75">
        <f t="shared" si="22"/>
        <v>43</v>
      </c>
      <c r="AR38" s="75">
        <f t="shared" si="22"/>
        <v>44</v>
      </c>
      <c r="AS38" s="75">
        <f t="shared" si="22"/>
        <v>45</v>
      </c>
      <c r="AT38" s="75">
        <f t="shared" si="22"/>
        <v>46</v>
      </c>
      <c r="AU38" s="75">
        <f t="shared" si="22"/>
        <v>47</v>
      </c>
      <c r="AV38" s="75">
        <f t="shared" si="22"/>
        <v>48</v>
      </c>
    </row>
    <row r="40" spans="1:48" x14ac:dyDescent="0.2">
      <c r="AB40" s="128"/>
    </row>
    <row r="42" spans="1:48" ht="12.75" thickBot="1" x14ac:dyDescent="0.25"/>
    <row r="43" spans="1:48" ht="12.75" thickBot="1" x14ac:dyDescent="0.25">
      <c r="AI43" s="26"/>
    </row>
    <row r="45" spans="1:48" x14ac:dyDescent="0.2">
      <c r="C45" s="137"/>
    </row>
    <row r="47" spans="1:48" x14ac:dyDescent="0.2">
      <c r="C47" s="137"/>
    </row>
  </sheetData>
  <phoneticPr fontId="0" type="noConversion"/>
  <conditionalFormatting sqref="A1:B12 A14:B27 E1:E2 AU3:AW27 F37:I37 K37:Y37 AJ36:AK36 AX1:IV27 AC37:IV37 A38:XFD42 F1:AW1 C1:D27 AN3:AS27 A44:XFD65536 A43:AH43 AJ43:XFD43 F3:G27 I3:J27 L3:M27 O3:P27 R3:R27 U3:U27 X3:X27 AA3:AA27 AD3:AD27 AF2 AS2:AW2 AD29:AD35 AA29:AA35 X29:X35 U29:U35 R29:R35 O29:P35 L29:M35 I29:J35 F29:G35 AN29:AS36 AU29:IV36 A29:D37">
    <cfRule type="cellIs" dxfId="38" priority="73" stopIfTrue="1" operator="lessThan">
      <formula>0</formula>
    </cfRule>
  </conditionalFormatting>
  <conditionalFormatting sqref="J37 H4:H27 H29:H35">
    <cfRule type="cellIs" dxfId="37" priority="72" stopIfTrue="1" operator="lessThan">
      <formula>0</formula>
    </cfRule>
  </conditionalFormatting>
  <conditionalFormatting sqref="E37">
    <cfRule type="cellIs" dxfId="36" priority="74" stopIfTrue="1" operator="lessThan">
      <formula>0</formula>
    </cfRule>
  </conditionalFormatting>
  <conditionalFormatting sqref="H3 AT3:AT27 H36 K3:K27 N3:N27 Q3:Q27 T3:T27 W3:W27 Z3:Z27 AC3:AC27 AF3:AF27 AI3:AI27 AL3:AM27 AL29:AM36 AI29:AI36 AF29:AF36 AC29:AC36 Z29:Z36 W29:W36 T29:T36 Q29:Q36 N29:N36 K29:K36 AT29:AT36">
    <cfRule type="cellIs" dxfId="35" priority="78" stopIfTrue="1" operator="lessThan">
      <formula>0</formula>
    </cfRule>
    <cfRule type="cellIs" dxfId="34" priority="79" stopIfTrue="1" operator="greaterThan">
      <formula>15</formula>
    </cfRule>
  </conditionalFormatting>
  <conditionalFormatting sqref="E3:E27 E29:E36">
    <cfRule type="cellIs" dxfId="33" priority="50" stopIfTrue="1" operator="lessThan">
      <formula>0</formula>
    </cfRule>
  </conditionalFormatting>
  <conditionalFormatting sqref="H3:H27 K3:K27 N3:N27 Q3:Q27 T3:T27 W3:W27 Z3:Z27 AC3:AC27 AF3:AF27 AI3:AI27 AL3:AL27 AL29:AL36 AI29:AI36 AF29:AF36 AC29:AC36 Z29:Z36 W29:W36 T29:T36 Q29:Q36 N29:N36 K29:K36 H29:H36">
    <cfRule type="cellIs" dxfId="32" priority="49" stopIfTrue="1" operator="lessThan">
      <formula>0</formula>
    </cfRule>
  </conditionalFormatting>
  <conditionalFormatting sqref="AI43">
    <cfRule type="cellIs" dxfId="31" priority="41" stopIfTrue="1" operator="lessThan">
      <formula>0</formula>
    </cfRule>
    <cfRule type="cellIs" dxfId="30" priority="42" stopIfTrue="1" operator="greaterThan">
      <formula>15</formula>
    </cfRule>
  </conditionalFormatting>
  <conditionalFormatting sqref="AI43">
    <cfRule type="cellIs" dxfId="29" priority="40" stopIfTrue="1" operator="lessThan">
      <formula>0</formula>
    </cfRule>
  </conditionalFormatting>
  <conditionalFormatting sqref="AD2:AE2">
    <cfRule type="cellIs" dxfId="28" priority="31" stopIfTrue="1" operator="lessThan">
      <formula>0</formula>
    </cfRule>
  </conditionalFormatting>
  <conditionalFormatting sqref="H2">
    <cfRule type="cellIs" dxfId="27" priority="28" stopIfTrue="1" operator="lessThan">
      <formula>0</formula>
    </cfRule>
  </conditionalFormatting>
  <conditionalFormatting sqref="K2 N2 Q2 T2 W2 Z2 AC2">
    <cfRule type="cellIs" dxfId="26" priority="27" stopIfTrue="1" operator="lessThan">
      <formula>0</formula>
    </cfRule>
  </conditionalFormatting>
  <conditionalFormatting sqref="AI2 AL2 AO2 AR2">
    <cfRule type="cellIs" dxfId="25" priority="26" stopIfTrue="1" operator="lessThan">
      <formula>0</formula>
    </cfRule>
  </conditionalFormatting>
  <conditionalFormatting sqref="AU28:IV28 A28:D28 AN28:AS28 F28:G28 I28:J28 L28:M28 O28:P28 R28 U28 X28 AA28 AD28">
    <cfRule type="cellIs" dxfId="24" priority="16" stopIfTrue="1" operator="lessThan">
      <formula>0</formula>
    </cfRule>
  </conditionalFormatting>
  <conditionalFormatting sqref="H28">
    <cfRule type="cellIs" dxfId="23" priority="15" stopIfTrue="1" operator="lessThan">
      <formula>0</formula>
    </cfRule>
  </conditionalFormatting>
  <conditionalFormatting sqref="AT28 K28 N28 Q28 T28 W28 Z28 AC28 AF28 AI28 AL28:AM28">
    <cfRule type="cellIs" dxfId="22" priority="17" stopIfTrue="1" operator="lessThan">
      <formula>0</formula>
    </cfRule>
    <cfRule type="cellIs" dxfId="21" priority="18" stopIfTrue="1" operator="greaterThan">
      <formula>15</formula>
    </cfRule>
  </conditionalFormatting>
  <conditionalFormatting sqref="E28">
    <cfRule type="cellIs" dxfId="20" priority="14" stopIfTrue="1" operator="lessThan">
      <formula>0</formula>
    </cfRule>
  </conditionalFormatting>
  <conditionalFormatting sqref="H28 K28 N28 Q28 T28 W28 Z28 AC28 AF28 AI28 AL28">
    <cfRule type="cellIs" dxfId="19" priority="13" stopIfTrue="1" operator="lessThan">
      <formula>0</formula>
    </cfRule>
  </conditionalFormatting>
  <conditionalFormatting sqref="F2:G2">
    <cfRule type="cellIs" dxfId="18" priority="12" stopIfTrue="1" operator="lessThan">
      <formula>0</formula>
    </cfRule>
  </conditionalFormatting>
  <conditionalFormatting sqref="I2:J2">
    <cfRule type="cellIs" dxfId="17" priority="11" stopIfTrue="1" operator="lessThan">
      <formula>0</formula>
    </cfRule>
  </conditionalFormatting>
  <conditionalFormatting sqref="L2:M2">
    <cfRule type="cellIs" dxfId="16" priority="10" stopIfTrue="1" operator="lessThan">
      <formula>0</formula>
    </cfRule>
  </conditionalFormatting>
  <conditionalFormatting sqref="O2:P2">
    <cfRule type="cellIs" dxfId="15" priority="9" stopIfTrue="1" operator="lessThan">
      <formula>0</formula>
    </cfRule>
  </conditionalFormatting>
  <conditionalFormatting sqref="R2:S2">
    <cfRule type="cellIs" dxfId="14" priority="8" stopIfTrue="1" operator="lessThan">
      <formula>0</formula>
    </cfRule>
  </conditionalFormatting>
  <conditionalFormatting sqref="U2:V2">
    <cfRule type="cellIs" dxfId="13" priority="7" stopIfTrue="1" operator="lessThan">
      <formula>0</formula>
    </cfRule>
  </conditionalFormatting>
  <conditionalFormatting sqref="X2:Y2">
    <cfRule type="cellIs" dxfId="12" priority="6" stopIfTrue="1" operator="lessThan">
      <formula>0</formula>
    </cfRule>
  </conditionalFormatting>
  <conditionalFormatting sqref="AA2:AB2">
    <cfRule type="cellIs" dxfId="11" priority="5" stopIfTrue="1" operator="lessThan">
      <formula>0</formula>
    </cfRule>
  </conditionalFormatting>
  <conditionalFormatting sqref="AG2:AH2">
    <cfRule type="cellIs" dxfId="10" priority="4" stopIfTrue="1" operator="lessThan">
      <formula>0</formula>
    </cfRule>
  </conditionalFormatting>
  <conditionalFormatting sqref="AJ2:AK2">
    <cfRule type="cellIs" dxfId="9" priority="3" stopIfTrue="1" operator="lessThan">
      <formula>0</formula>
    </cfRule>
  </conditionalFormatting>
  <conditionalFormatting sqref="AM2:AN2">
    <cfRule type="cellIs" dxfId="8" priority="2" stopIfTrue="1" operator="lessThan">
      <formula>0</formula>
    </cfRule>
  </conditionalFormatting>
  <conditionalFormatting sqref="AP2:AQ2">
    <cfRule type="cellIs" dxfId="7" priority="1" stopIfTrue="1" operator="lessThan">
      <formula>0</formula>
    </cfRule>
  </conditionalFormatting>
  <pageMargins left="0.39370078740157483" right="0.39370078740157483" top="0.98425196850393704" bottom="0" header="0.51181102362204722" footer="0.51181102362204722"/>
  <pageSetup paperSize="9" scale="32" pageOrder="overThenDown" orientation="landscape" r:id="rId1"/>
  <headerFooter alignWithMargins="0">
    <oddHeader xml:space="preserve">&amp;L&amp;"Arial,Bold"BOROUGH BY BOROUGH COMPARISON OF TRIPS 2014/2015 AND 2015/2016
</oddHeader>
  </headerFooter>
  <colBreaks count="2" manualBreakCount="2">
    <brk id="14" max="34" man="1"/>
    <brk id="29" max="1048575" man="1"/>
  </colBreaks>
  <ignoredErrors>
    <ignoredError sqref="AM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71"/>
  <sheetViews>
    <sheetView zoomScaleNormal="100" workbookViewId="0">
      <selection activeCell="M48" sqref="M48"/>
    </sheetView>
  </sheetViews>
  <sheetFormatPr defaultColWidth="8.42578125" defaultRowHeight="12.75" x14ac:dyDescent="0.2"/>
  <cols>
    <col min="1" max="1" width="21.7109375" style="1" bestFit="1" customWidth="1"/>
    <col min="2" max="2" width="11.5703125" style="56" bestFit="1" customWidth="1"/>
    <col min="3" max="3" width="9.140625" customWidth="1"/>
    <col min="4" max="4" width="9.85546875" style="59" bestFit="1" customWidth="1"/>
    <col min="5" max="5" width="7.42578125" style="51" customWidth="1"/>
    <col min="6" max="6" width="21.7109375" style="56" bestFit="1" customWidth="1"/>
    <col min="7" max="7" width="11.5703125" style="51" bestFit="1" customWidth="1"/>
    <col min="8" max="8" width="9.140625" customWidth="1"/>
    <col min="9" max="9" width="9.85546875" style="56" bestFit="1" customWidth="1"/>
    <col min="10" max="10" width="7.5703125" style="29" bestFit="1" customWidth="1"/>
    <col min="11" max="11" width="7.42578125" style="51" bestFit="1" customWidth="1"/>
    <col min="12" max="12" width="7.42578125" style="56" bestFit="1" customWidth="1"/>
    <col min="13" max="13" width="21.7109375" style="29" customWidth="1"/>
    <col min="14" max="14" width="9.28515625" style="51" customWidth="1"/>
    <col min="15" max="15" width="7.42578125" style="56" customWidth="1"/>
    <col min="16" max="16" width="7.5703125" style="29" customWidth="1"/>
    <col min="17" max="17" width="7.42578125" style="51" customWidth="1"/>
    <col min="18" max="18" width="7.42578125" style="56" bestFit="1" customWidth="1"/>
    <col min="19" max="19" width="7.5703125" style="29" bestFit="1" customWidth="1"/>
    <col min="20" max="20" width="7.42578125" style="51" customWidth="1"/>
    <col min="21" max="21" width="7.42578125" style="57" customWidth="1"/>
    <col min="22" max="22" width="7.5703125" style="29" bestFit="1" customWidth="1"/>
    <col min="23" max="23" width="7.42578125" style="51" bestFit="1" customWidth="1"/>
    <col min="24" max="24" width="7.42578125" style="56" bestFit="1" customWidth="1"/>
    <col min="25" max="25" width="7.5703125" style="29" bestFit="1" customWidth="1"/>
    <col min="26" max="26" width="9.42578125" style="51" bestFit="1" customWidth="1"/>
    <col min="27" max="27" width="9.42578125" style="56" bestFit="1" customWidth="1"/>
    <col min="28" max="28" width="7.5703125" style="29" bestFit="1" customWidth="1"/>
    <col min="29" max="29" width="7.42578125" style="51" bestFit="1" customWidth="1"/>
    <col min="30" max="30" width="7.42578125" style="56" bestFit="1" customWidth="1"/>
    <col min="31" max="31" width="8" style="29" bestFit="1" customWidth="1"/>
    <col min="32" max="32" width="7.42578125" style="51" customWidth="1"/>
    <col min="33" max="33" width="7.42578125" style="56" customWidth="1"/>
    <col min="34" max="34" width="7" style="29" bestFit="1" customWidth="1"/>
    <col min="35" max="35" width="7.42578125" style="51" customWidth="1"/>
    <col min="36" max="36" width="7.42578125" style="56" customWidth="1"/>
    <col min="37" max="37" width="7.5703125" style="29" bestFit="1" customWidth="1"/>
    <col min="38" max="38" width="6.7109375" style="33" hidden="1" customWidth="1"/>
    <col min="39" max="42" width="8.7109375" style="29" hidden="1" customWidth="1"/>
    <col min="43" max="43" width="9.42578125" style="9" customWidth="1"/>
    <col min="44" max="44" width="9.42578125" style="9" bestFit="1" customWidth="1"/>
    <col min="45" max="45" width="8.28515625" style="27" bestFit="1" customWidth="1"/>
    <col min="46" max="46" width="7.28515625" style="48" bestFit="1" customWidth="1"/>
    <col min="47" max="47" width="10.140625" style="27" bestFit="1" customWidth="1"/>
    <col min="48" max="16384" width="8.42578125" style="1"/>
  </cols>
  <sheetData>
    <row r="1" spans="1:47" x14ac:dyDescent="0.2">
      <c r="A1" s="143" t="s">
        <v>91</v>
      </c>
      <c r="F1" s="143" t="s">
        <v>90</v>
      </c>
      <c r="J1" s="78"/>
      <c r="K1" s="76"/>
      <c r="L1" s="77"/>
      <c r="M1" s="78"/>
      <c r="N1" s="76"/>
      <c r="O1" s="77"/>
      <c r="P1" s="78"/>
      <c r="Q1" s="76"/>
      <c r="R1" s="77"/>
      <c r="S1" s="78"/>
      <c r="T1" s="76"/>
      <c r="U1" s="77"/>
      <c r="V1" s="78"/>
      <c r="W1" s="76"/>
      <c r="X1" s="77"/>
      <c r="Y1" s="78"/>
      <c r="Z1" s="76"/>
      <c r="AA1" s="77"/>
      <c r="AB1" s="78"/>
      <c r="AC1" s="76"/>
      <c r="AD1" s="77"/>
      <c r="AE1" s="78"/>
      <c r="AF1" s="76"/>
      <c r="AG1" s="77"/>
      <c r="AH1" s="78"/>
      <c r="AI1" s="76"/>
      <c r="AJ1" s="77"/>
      <c r="AK1" s="78"/>
      <c r="AL1" s="79"/>
      <c r="AM1" s="78"/>
      <c r="AN1" s="78"/>
      <c r="AO1" s="78"/>
      <c r="AP1" s="78"/>
      <c r="AQ1" s="80"/>
      <c r="AR1" s="80"/>
      <c r="AS1" s="81"/>
      <c r="AT1" s="82"/>
      <c r="AU1" s="81"/>
    </row>
    <row r="2" spans="1:47" x14ac:dyDescent="0.2">
      <c r="J2" s="83"/>
      <c r="K2" s="76"/>
      <c r="L2" s="77"/>
      <c r="M2" s="76"/>
      <c r="N2" s="77"/>
      <c r="O2" s="83"/>
      <c r="P2" s="76"/>
      <c r="Q2" s="77"/>
      <c r="R2" s="83"/>
      <c r="S2" s="76"/>
      <c r="T2" s="77"/>
      <c r="U2" s="83"/>
      <c r="V2" s="76"/>
      <c r="W2" s="77"/>
      <c r="X2" s="83"/>
      <c r="Y2" s="76"/>
      <c r="Z2" s="77"/>
      <c r="AA2" s="83"/>
      <c r="AB2" s="76"/>
      <c r="AC2" s="77"/>
      <c r="AD2" s="83"/>
      <c r="AE2" s="79"/>
      <c r="AF2" s="78"/>
      <c r="AG2" s="78"/>
      <c r="AH2" s="78"/>
      <c r="AI2" s="78"/>
      <c r="AJ2" s="80"/>
      <c r="AK2" s="80"/>
      <c r="AL2" s="81"/>
      <c r="AM2" s="82"/>
      <c r="AN2" s="84"/>
      <c r="AO2" s="1"/>
      <c r="AP2" s="1"/>
      <c r="AQ2" s="1"/>
      <c r="AR2" s="1"/>
      <c r="AS2" s="1"/>
      <c r="AT2" s="1"/>
      <c r="AU2" s="1"/>
    </row>
    <row r="3" spans="1:47" s="6" customFormat="1" ht="12" x14ac:dyDescent="0.2">
      <c r="A3" s="85" t="s">
        <v>0</v>
      </c>
      <c r="B3" s="96" t="s">
        <v>8</v>
      </c>
      <c r="C3" s="106" t="s">
        <v>8</v>
      </c>
      <c r="D3" s="91" t="s">
        <v>41</v>
      </c>
      <c r="E3" s="51"/>
      <c r="F3" s="85" t="s">
        <v>0</v>
      </c>
      <c r="G3" s="90" t="s">
        <v>8</v>
      </c>
      <c r="H3" s="106" t="s">
        <v>8</v>
      </c>
      <c r="I3" s="91" t="s">
        <v>41</v>
      </c>
      <c r="K3" s="62"/>
      <c r="L3" s="63"/>
      <c r="M3" s="62"/>
      <c r="N3" s="63"/>
      <c r="O3" s="64"/>
      <c r="P3" s="62"/>
      <c r="Q3" s="63"/>
      <c r="R3" s="64"/>
      <c r="S3" s="62"/>
      <c r="T3" s="63"/>
      <c r="U3" s="64"/>
      <c r="V3" s="62"/>
      <c r="W3" s="63"/>
      <c r="X3" s="64"/>
      <c r="Y3" s="62"/>
      <c r="Z3" s="63"/>
      <c r="AA3" s="64"/>
      <c r="AB3" s="62"/>
      <c r="AC3" s="63"/>
      <c r="AD3" s="64"/>
      <c r="AE3" s="65"/>
      <c r="AF3" s="66"/>
      <c r="AG3" s="66"/>
      <c r="AH3" s="66"/>
      <c r="AI3" s="66"/>
      <c r="AJ3" s="67"/>
      <c r="AK3" s="67"/>
      <c r="AL3" s="68"/>
      <c r="AM3" s="67"/>
      <c r="AN3" s="69"/>
    </row>
    <row r="4" spans="1:47" s="6" customFormat="1" ht="12" x14ac:dyDescent="0.2">
      <c r="A4" s="85"/>
      <c r="B4" s="96" t="s">
        <v>127</v>
      </c>
      <c r="C4" s="106" t="s">
        <v>129</v>
      </c>
      <c r="D4" s="91" t="s">
        <v>40</v>
      </c>
      <c r="E4" s="51"/>
      <c r="F4" s="85"/>
      <c r="G4" s="96" t="s">
        <v>127</v>
      </c>
      <c r="H4" s="106" t="s">
        <v>129</v>
      </c>
      <c r="I4" s="91" t="s">
        <v>40</v>
      </c>
      <c r="K4" s="62"/>
      <c r="L4" s="63"/>
      <c r="M4" s="62"/>
      <c r="N4" s="63"/>
      <c r="O4" s="64"/>
      <c r="P4" s="62"/>
      <c r="Q4" s="63"/>
      <c r="R4" s="64"/>
      <c r="S4" s="70"/>
      <c r="T4" s="63"/>
      <c r="U4" s="64"/>
      <c r="V4" s="62"/>
      <c r="W4" s="63"/>
      <c r="X4" s="64"/>
      <c r="Y4" s="70"/>
      <c r="Z4" s="63"/>
      <c r="AA4" s="64"/>
      <c r="AB4" s="62"/>
      <c r="AC4" s="63"/>
      <c r="AD4" s="64"/>
      <c r="AE4" s="65"/>
      <c r="AF4" s="66"/>
      <c r="AG4" s="66"/>
      <c r="AH4" s="66"/>
      <c r="AI4" s="66"/>
      <c r="AJ4" s="67"/>
      <c r="AK4" s="67"/>
      <c r="AL4" s="68"/>
      <c r="AM4" s="67"/>
      <c r="AN4" s="69"/>
    </row>
    <row r="5" spans="1:47" s="6" customFormat="1" ht="12" x14ac:dyDescent="0.2">
      <c r="A5" s="92" t="s">
        <v>17</v>
      </c>
      <c r="B5" s="61">
        <f>VLOOKUP($A5,'19-20 &amp; 20-21 Trip comparison'!$A$3:$AV$36,44,)</f>
        <v>11117</v>
      </c>
      <c r="C5" s="124">
        <f>VLOOKUP(A5,'19-20 &amp; 20-21 Trip comparison'!$A$3:$AV$36,45,)</f>
        <v>4083</v>
      </c>
      <c r="D5" s="23">
        <f t="shared" ref="D5:D37" si="0">C5/B5-1</f>
        <v>-0.63272465593235583</v>
      </c>
      <c r="E5" s="51"/>
      <c r="F5" s="92" t="s">
        <v>92</v>
      </c>
      <c r="G5" s="61">
        <f t="shared" ref="G5:G37" si="1">VLOOKUP($F5,$A$5:$C$37,2,)</f>
        <v>5972</v>
      </c>
      <c r="H5" s="124">
        <f t="shared" ref="H5:H37" si="2">VLOOKUP($F5,$A$5:$C$37,3,)</f>
        <v>2312</v>
      </c>
      <c r="I5" s="23">
        <f t="shared" ref="I5:I37" si="3">H5/G5-1</f>
        <v>-0.61286001339584728</v>
      </c>
      <c r="K5" s="62"/>
      <c r="L5" s="63"/>
      <c r="M5" s="62"/>
      <c r="N5" s="63"/>
      <c r="O5" s="64"/>
      <c r="P5" s="62"/>
      <c r="Q5" s="63"/>
      <c r="R5" s="64"/>
      <c r="S5" s="70"/>
      <c r="T5" s="63"/>
      <c r="U5" s="64"/>
      <c r="V5" s="62"/>
      <c r="W5" s="63"/>
      <c r="X5" s="64"/>
      <c r="Y5" s="70"/>
      <c r="Z5" s="63"/>
      <c r="AA5" s="64"/>
      <c r="AB5" s="62"/>
      <c r="AC5" s="63"/>
      <c r="AD5" s="64"/>
      <c r="AE5" s="65"/>
      <c r="AF5" s="66"/>
      <c r="AG5" s="66"/>
      <c r="AH5" s="66"/>
      <c r="AI5" s="66"/>
      <c r="AJ5" s="67"/>
      <c r="AK5" s="67"/>
      <c r="AL5" s="68"/>
      <c r="AM5" s="67"/>
      <c r="AN5" s="69"/>
    </row>
    <row r="6" spans="1:47" s="6" customFormat="1" ht="12" x14ac:dyDescent="0.2">
      <c r="A6" s="92" t="s">
        <v>18</v>
      </c>
      <c r="B6" s="61">
        <f>VLOOKUP($A6,'19-20 &amp; 20-21 Trip comparison'!$A$3:$AV$36,44,)</f>
        <v>11824</v>
      </c>
      <c r="C6" s="124">
        <f>VLOOKUP(A6,'19-20 &amp; 20-21 Trip comparison'!$A$3:$AV$36,45,)</f>
        <v>3611</v>
      </c>
      <c r="D6" s="23">
        <f t="shared" si="0"/>
        <v>-0.69460419485791602</v>
      </c>
      <c r="E6" s="51"/>
      <c r="F6" s="92" t="s">
        <v>32</v>
      </c>
      <c r="G6" s="61">
        <f t="shared" si="1"/>
        <v>3924</v>
      </c>
      <c r="H6" s="124">
        <f t="shared" si="2"/>
        <v>1491</v>
      </c>
      <c r="I6" s="23">
        <f t="shared" si="3"/>
        <v>-0.62003058103975528</v>
      </c>
      <c r="K6" s="62"/>
      <c r="L6" s="63"/>
      <c r="M6" s="62"/>
      <c r="N6" s="63"/>
      <c r="O6" s="64"/>
      <c r="P6" s="62"/>
      <c r="Q6" s="63"/>
      <c r="R6" s="64"/>
      <c r="S6" s="70"/>
      <c r="T6" s="63"/>
      <c r="U6" s="64"/>
      <c r="V6" s="62"/>
      <c r="W6" s="63"/>
      <c r="X6" s="64"/>
      <c r="Y6" s="70"/>
      <c r="Z6" s="63"/>
      <c r="AA6" s="64"/>
      <c r="AB6" s="62"/>
      <c r="AC6" s="63"/>
      <c r="AD6" s="64"/>
      <c r="AE6" s="65"/>
      <c r="AF6" s="66"/>
      <c r="AG6" s="66"/>
      <c r="AH6" s="66"/>
      <c r="AI6" s="66"/>
      <c r="AJ6" s="67"/>
      <c r="AK6" s="67"/>
      <c r="AL6" s="68"/>
      <c r="AM6" s="67"/>
      <c r="AN6" s="69"/>
    </row>
    <row r="7" spans="1:47" s="6" customFormat="1" ht="12" x14ac:dyDescent="0.2">
      <c r="A7" s="92" t="s">
        <v>12</v>
      </c>
      <c r="B7" s="61">
        <f>VLOOKUP($A7,'19-20 &amp; 20-21 Trip comparison'!$A$3:$AV$36,44,)</f>
        <v>10520</v>
      </c>
      <c r="C7" s="124">
        <f>VLOOKUP(A7,'19-20 &amp; 20-21 Trip comparison'!$A$3:$AV$36,45,)</f>
        <v>3436</v>
      </c>
      <c r="D7" s="23">
        <f t="shared" si="0"/>
        <v>-0.67338403041825101</v>
      </c>
      <c r="E7" s="51"/>
      <c r="F7" s="92" t="s">
        <v>23</v>
      </c>
      <c r="G7" s="61">
        <f t="shared" si="1"/>
        <v>8217</v>
      </c>
      <c r="H7" s="124">
        <f t="shared" si="2"/>
        <v>3057</v>
      </c>
      <c r="I7" s="23">
        <f t="shared" si="3"/>
        <v>-0.62796641109894125</v>
      </c>
      <c r="K7" s="62"/>
      <c r="L7" s="63"/>
      <c r="M7" s="62"/>
      <c r="N7" s="63"/>
      <c r="O7" s="64"/>
      <c r="P7" s="62"/>
      <c r="Q7" s="63"/>
      <c r="R7" s="64"/>
      <c r="S7" s="70"/>
      <c r="T7" s="63"/>
      <c r="U7" s="64"/>
      <c r="V7" s="62"/>
      <c r="W7" s="63"/>
      <c r="X7" s="64"/>
      <c r="Y7" s="70"/>
      <c r="Z7" s="63"/>
      <c r="AA7" s="64"/>
      <c r="AB7" s="62"/>
      <c r="AC7" s="63"/>
      <c r="AD7" s="64"/>
      <c r="AE7" s="65"/>
      <c r="AF7" s="66"/>
      <c r="AG7" s="66"/>
      <c r="AH7" s="66"/>
      <c r="AI7" s="66"/>
      <c r="AJ7" s="67"/>
      <c r="AK7" s="67"/>
      <c r="AL7" s="68"/>
      <c r="AM7" s="67"/>
      <c r="AN7" s="69"/>
    </row>
    <row r="8" spans="1:47" s="6" customFormat="1" ht="12" x14ac:dyDescent="0.2">
      <c r="A8" s="92" t="s">
        <v>35</v>
      </c>
      <c r="B8" s="61">
        <f>VLOOKUP($A8,'19-20 &amp; 20-21 Trip comparison'!$A$3:$AV$36,44,)</f>
        <v>12208</v>
      </c>
      <c r="C8" s="124">
        <f>VLOOKUP(A8,'19-20 &amp; 20-21 Trip comparison'!$A$3:$AV$36,45,)</f>
        <v>3320</v>
      </c>
      <c r="D8" s="23">
        <f t="shared" si="0"/>
        <v>-0.72804718217562248</v>
      </c>
      <c r="E8" s="51"/>
      <c r="F8" s="92" t="s">
        <v>17</v>
      </c>
      <c r="G8" s="61">
        <f t="shared" si="1"/>
        <v>11117</v>
      </c>
      <c r="H8" s="124">
        <f t="shared" si="2"/>
        <v>4083</v>
      </c>
      <c r="I8" s="23">
        <f t="shared" si="3"/>
        <v>-0.63272465593235583</v>
      </c>
      <c r="K8" s="62"/>
      <c r="L8" s="63"/>
      <c r="M8" s="62"/>
      <c r="N8" s="63"/>
      <c r="O8" s="64"/>
      <c r="P8" s="62"/>
      <c r="Q8" s="63"/>
      <c r="R8" s="64"/>
      <c r="S8" s="70"/>
      <c r="T8" s="63"/>
      <c r="U8" s="64"/>
      <c r="V8" s="62"/>
      <c r="W8" s="63"/>
      <c r="X8" s="64"/>
      <c r="Y8" s="70"/>
      <c r="Z8" s="63"/>
      <c r="AA8" s="64"/>
      <c r="AB8" s="62"/>
      <c r="AC8" s="63"/>
      <c r="AD8" s="64"/>
      <c r="AE8" s="65"/>
      <c r="AF8" s="66"/>
      <c r="AG8" s="66"/>
      <c r="AH8" s="66"/>
      <c r="AI8" s="66"/>
      <c r="AJ8" s="67"/>
      <c r="AK8" s="67"/>
      <c r="AL8" s="68"/>
      <c r="AM8" s="67"/>
      <c r="AN8" s="69"/>
    </row>
    <row r="9" spans="1:47" s="6" customFormat="1" ht="12" x14ac:dyDescent="0.2">
      <c r="A9" s="10" t="s">
        <v>23</v>
      </c>
      <c r="B9" s="61">
        <f>VLOOKUP($A9,'19-20 &amp; 20-21 Trip comparison'!$A$3:$AV$36,44,)</f>
        <v>8217</v>
      </c>
      <c r="C9" s="124">
        <f>VLOOKUP(A9,'19-20 &amp; 20-21 Trip comparison'!$A$3:$AV$36,45,)</f>
        <v>3057</v>
      </c>
      <c r="D9" s="23">
        <f t="shared" si="0"/>
        <v>-0.62796641109894125</v>
      </c>
      <c r="E9" s="51"/>
      <c r="F9" s="92" t="s">
        <v>37</v>
      </c>
      <c r="G9" s="61">
        <f t="shared" si="1"/>
        <v>7622</v>
      </c>
      <c r="H9" s="124">
        <f t="shared" si="2"/>
        <v>2496</v>
      </c>
      <c r="I9" s="23">
        <f t="shared" si="3"/>
        <v>-0.67252689582786673</v>
      </c>
      <c r="K9" s="62"/>
      <c r="L9" s="63"/>
      <c r="M9" s="62"/>
      <c r="N9" s="63"/>
      <c r="O9" s="64"/>
      <c r="P9" s="62"/>
      <c r="Q9" s="63"/>
      <c r="R9" s="64"/>
      <c r="S9" s="70"/>
      <c r="T9" s="63"/>
      <c r="U9" s="64"/>
      <c r="V9" s="62"/>
      <c r="W9" s="63"/>
      <c r="X9" s="64"/>
      <c r="Y9" s="70"/>
      <c r="Z9" s="63"/>
      <c r="AA9" s="64"/>
      <c r="AB9" s="62"/>
      <c r="AC9" s="63"/>
      <c r="AD9" s="64"/>
      <c r="AE9" s="65"/>
      <c r="AF9" s="66"/>
      <c r="AG9" s="66"/>
      <c r="AH9" s="66"/>
      <c r="AI9" s="66"/>
      <c r="AJ9" s="67"/>
      <c r="AK9" s="67"/>
      <c r="AL9" s="68"/>
      <c r="AM9" s="67"/>
      <c r="AN9" s="69"/>
    </row>
    <row r="10" spans="1:47" s="6" customFormat="1" ht="12" x14ac:dyDescent="0.2">
      <c r="A10" s="92" t="s">
        <v>37</v>
      </c>
      <c r="B10" s="61">
        <f>VLOOKUP($A10,'19-20 &amp; 20-21 Trip comparison'!$A$3:$AV$36,44,)</f>
        <v>7622</v>
      </c>
      <c r="C10" s="124">
        <f>VLOOKUP(A10,'19-20 &amp; 20-21 Trip comparison'!$A$3:$AV$36,45,)</f>
        <v>2496</v>
      </c>
      <c r="D10" s="23">
        <f t="shared" si="0"/>
        <v>-0.67252689582786673</v>
      </c>
      <c r="E10" s="51"/>
      <c r="F10" s="92" t="s">
        <v>12</v>
      </c>
      <c r="G10" s="61">
        <f t="shared" si="1"/>
        <v>10520</v>
      </c>
      <c r="H10" s="124">
        <f t="shared" si="2"/>
        <v>3436</v>
      </c>
      <c r="I10" s="23">
        <f t="shared" si="3"/>
        <v>-0.67338403041825101</v>
      </c>
      <c r="K10" s="62"/>
      <c r="L10" s="63"/>
      <c r="M10" s="62"/>
      <c r="N10" s="63"/>
      <c r="O10" s="64"/>
      <c r="P10" s="62"/>
      <c r="Q10" s="63"/>
      <c r="R10" s="64"/>
      <c r="S10" s="70"/>
      <c r="T10" s="63"/>
      <c r="U10" s="64"/>
      <c r="V10" s="62"/>
      <c r="W10" s="63"/>
      <c r="X10" s="64"/>
      <c r="Y10" s="70"/>
      <c r="Z10" s="63"/>
      <c r="AA10" s="64"/>
      <c r="AB10" s="62"/>
      <c r="AC10" s="63"/>
      <c r="AD10" s="64"/>
      <c r="AE10" s="65"/>
      <c r="AF10" s="66"/>
      <c r="AG10" s="66"/>
      <c r="AH10" s="66"/>
      <c r="AI10" s="66"/>
      <c r="AJ10" s="67"/>
      <c r="AK10" s="67"/>
      <c r="AL10" s="68"/>
      <c r="AM10" s="67"/>
      <c r="AN10" s="69"/>
    </row>
    <row r="11" spans="1:47" s="6" customFormat="1" ht="12" x14ac:dyDescent="0.2">
      <c r="A11" s="92" t="s">
        <v>28</v>
      </c>
      <c r="B11" s="61">
        <f>VLOOKUP($A11,'19-20 &amp; 20-21 Trip comparison'!$A$3:$AV$36,44,)</f>
        <v>8850</v>
      </c>
      <c r="C11" s="124">
        <f>VLOOKUP(A11,'19-20 &amp; 20-21 Trip comparison'!$A$3:$AV$36,45,)</f>
        <v>2405</v>
      </c>
      <c r="D11" s="23">
        <f t="shared" si="0"/>
        <v>-0.7282485875706215</v>
      </c>
      <c r="E11" s="51"/>
      <c r="F11" s="92" t="s">
        <v>24</v>
      </c>
      <c r="G11" s="61">
        <f t="shared" si="1"/>
        <v>5911</v>
      </c>
      <c r="H11" s="124">
        <f t="shared" si="2"/>
        <v>1895</v>
      </c>
      <c r="I11" s="23">
        <f t="shared" si="3"/>
        <v>-0.6794112671290814</v>
      </c>
      <c r="K11" s="62"/>
      <c r="L11" s="63"/>
      <c r="N11" s="63"/>
      <c r="O11" s="64"/>
      <c r="P11" s="62"/>
      <c r="Q11" s="63"/>
      <c r="R11" s="64"/>
      <c r="S11" s="70"/>
      <c r="T11" s="63"/>
      <c r="U11" s="64"/>
      <c r="V11" s="62"/>
      <c r="W11" s="63"/>
      <c r="X11" s="64"/>
      <c r="Y11" s="70"/>
      <c r="Z11" s="63"/>
      <c r="AA11" s="64"/>
      <c r="AB11" s="62"/>
      <c r="AC11" s="63"/>
      <c r="AD11" s="64"/>
      <c r="AE11" s="65"/>
      <c r="AF11" s="66"/>
      <c r="AG11" s="66"/>
      <c r="AH11" s="66"/>
      <c r="AI11" s="66"/>
      <c r="AJ11" s="67"/>
      <c r="AK11" s="67"/>
      <c r="AL11" s="68"/>
      <c r="AM11" s="67"/>
      <c r="AN11" s="69"/>
    </row>
    <row r="12" spans="1:47" s="6" customFormat="1" ht="12" x14ac:dyDescent="0.2">
      <c r="A12" s="92" t="s">
        <v>92</v>
      </c>
      <c r="B12" s="61">
        <f>VLOOKUP($A12,'19-20 &amp; 20-21 Trip comparison'!$A$3:$AV$36,44,)</f>
        <v>5972</v>
      </c>
      <c r="C12" s="124">
        <f>VLOOKUP(A12,'19-20 &amp; 20-21 Trip comparison'!$A$3:$AV$36,45,)</f>
        <v>2312</v>
      </c>
      <c r="D12" s="23">
        <f t="shared" si="0"/>
        <v>-0.61286001339584728</v>
      </c>
      <c r="E12" s="51"/>
      <c r="F12" s="92" t="s">
        <v>18</v>
      </c>
      <c r="G12" s="61">
        <f t="shared" si="1"/>
        <v>11824</v>
      </c>
      <c r="H12" s="124">
        <f t="shared" si="2"/>
        <v>3611</v>
      </c>
      <c r="I12" s="23">
        <f t="shared" si="3"/>
        <v>-0.69460419485791602</v>
      </c>
      <c r="K12" s="62"/>
      <c r="L12" s="63"/>
      <c r="N12" s="63"/>
      <c r="O12" s="64"/>
      <c r="P12" s="62"/>
      <c r="Q12" s="63"/>
      <c r="R12" s="64"/>
      <c r="S12" s="70"/>
      <c r="T12" s="63"/>
      <c r="U12" s="64"/>
      <c r="V12" s="62"/>
      <c r="W12" s="63"/>
      <c r="X12" s="64"/>
      <c r="Y12" s="70"/>
      <c r="Z12" s="63"/>
      <c r="AA12" s="64"/>
      <c r="AB12" s="62"/>
      <c r="AC12" s="63"/>
      <c r="AD12" s="64"/>
      <c r="AE12" s="65"/>
      <c r="AF12" s="66"/>
      <c r="AG12" s="66"/>
      <c r="AH12" s="66"/>
      <c r="AI12" s="66"/>
      <c r="AJ12" s="67"/>
      <c r="AK12" s="67"/>
      <c r="AL12" s="68"/>
      <c r="AM12" s="67"/>
      <c r="AN12" s="69"/>
    </row>
    <row r="13" spans="1:47" s="6" customFormat="1" ht="12" x14ac:dyDescent="0.2">
      <c r="A13" s="92" t="s">
        <v>43</v>
      </c>
      <c r="B13" s="61">
        <f>VLOOKUP($A13,'19-20 &amp; 20-21 Trip comparison'!$A$3:$AV$36,44,)</f>
        <v>12111</v>
      </c>
      <c r="C13" s="124">
        <f>VLOOKUP(A13,'19-20 &amp; 20-21 Trip comparison'!$A$3:$AV$36,45,)</f>
        <v>2307</v>
      </c>
      <c r="D13" s="23">
        <f t="shared" si="0"/>
        <v>-0.80951201387168692</v>
      </c>
      <c r="E13" s="51"/>
      <c r="F13" s="92" t="s">
        <v>36</v>
      </c>
      <c r="G13" s="61">
        <f t="shared" si="1"/>
        <v>6533</v>
      </c>
      <c r="H13" s="124">
        <f t="shared" si="2"/>
        <v>1938</v>
      </c>
      <c r="I13" s="23">
        <f t="shared" si="3"/>
        <v>-0.70335221184754326</v>
      </c>
      <c r="K13" s="62"/>
      <c r="L13" s="63"/>
      <c r="N13" s="63"/>
      <c r="O13" s="64"/>
      <c r="P13" s="62"/>
      <c r="Q13" s="63"/>
      <c r="R13" s="64"/>
      <c r="S13" s="70"/>
      <c r="T13" s="63"/>
      <c r="U13" s="64"/>
      <c r="V13" s="62"/>
      <c r="W13" s="63"/>
      <c r="X13" s="64"/>
      <c r="Y13" s="70"/>
      <c r="Z13" s="63"/>
      <c r="AA13" s="64"/>
      <c r="AB13" s="62"/>
      <c r="AC13" s="63"/>
      <c r="AD13" s="64"/>
      <c r="AE13" s="65"/>
      <c r="AF13" s="66"/>
      <c r="AG13" s="66"/>
      <c r="AH13" s="66"/>
      <c r="AI13" s="66"/>
      <c r="AJ13" s="67"/>
      <c r="AK13" s="67"/>
      <c r="AL13" s="68"/>
      <c r="AM13" s="67"/>
      <c r="AN13" s="69"/>
    </row>
    <row r="14" spans="1:47" s="6" customFormat="1" ht="12" x14ac:dyDescent="0.2">
      <c r="A14" s="92" t="s">
        <v>42</v>
      </c>
      <c r="B14" s="61">
        <f>VLOOKUP($A14,'19-20 &amp; 20-21 Trip comparison'!$A$3:$AV$36,44,)</f>
        <v>12920</v>
      </c>
      <c r="C14" s="124">
        <f>VLOOKUP(A14,'19-20 &amp; 20-21 Trip comparison'!$A$3:$AV$36,45,)</f>
        <v>2005</v>
      </c>
      <c r="D14" s="23">
        <f t="shared" si="0"/>
        <v>-0.8448142414860681</v>
      </c>
      <c r="E14" s="51"/>
      <c r="F14" s="92" t="s">
        <v>30</v>
      </c>
      <c r="G14" s="61">
        <f t="shared" si="1"/>
        <v>6704</v>
      </c>
      <c r="H14" s="124">
        <f t="shared" si="2"/>
        <v>1940</v>
      </c>
      <c r="I14" s="23">
        <f t="shared" si="3"/>
        <v>-0.71062052505966589</v>
      </c>
      <c r="K14" s="62"/>
      <c r="L14" s="63"/>
      <c r="N14" s="63"/>
      <c r="O14" s="64"/>
      <c r="P14" s="62"/>
      <c r="Q14" s="63"/>
      <c r="R14" s="64"/>
      <c r="S14" s="70"/>
      <c r="T14" s="63"/>
      <c r="U14" s="64"/>
      <c r="V14" s="62"/>
      <c r="W14" s="63"/>
      <c r="X14" s="64"/>
      <c r="Y14" s="70"/>
      <c r="Z14" s="63"/>
      <c r="AA14" s="64"/>
      <c r="AB14" s="62"/>
      <c r="AC14" s="63"/>
      <c r="AD14" s="64"/>
      <c r="AE14" s="65"/>
      <c r="AF14" s="66"/>
      <c r="AG14" s="66"/>
      <c r="AH14" s="66"/>
      <c r="AI14" s="66"/>
      <c r="AJ14" s="67"/>
      <c r="AK14" s="67"/>
      <c r="AL14" s="68"/>
      <c r="AM14" s="67"/>
      <c r="AN14" s="69"/>
    </row>
    <row r="15" spans="1:47" s="6" customFormat="1" ht="12" x14ac:dyDescent="0.2">
      <c r="A15" s="92" t="s">
        <v>30</v>
      </c>
      <c r="B15" s="61">
        <f>VLOOKUP($A15,'19-20 &amp; 20-21 Trip comparison'!$A$3:$AV$36,44,)</f>
        <v>6704</v>
      </c>
      <c r="C15" s="124">
        <f>VLOOKUP(A15,'19-20 &amp; 20-21 Trip comparison'!$A$3:$AV$36,45,)</f>
        <v>1940</v>
      </c>
      <c r="D15" s="23">
        <f t="shared" si="0"/>
        <v>-0.71062052505966589</v>
      </c>
      <c r="E15" s="51"/>
      <c r="F15" s="92" t="s">
        <v>21</v>
      </c>
      <c r="G15" s="61">
        <f t="shared" si="1"/>
        <v>3566</v>
      </c>
      <c r="H15" s="124">
        <f t="shared" si="2"/>
        <v>1002</v>
      </c>
      <c r="I15" s="23">
        <f t="shared" si="3"/>
        <v>-0.71901289960740322</v>
      </c>
      <c r="K15" s="62"/>
      <c r="L15" s="63"/>
      <c r="N15" s="63"/>
      <c r="O15" s="64"/>
      <c r="P15" s="62"/>
      <c r="Q15" s="63"/>
      <c r="R15" s="64"/>
      <c r="S15" s="70"/>
      <c r="T15" s="63"/>
      <c r="U15" s="64"/>
      <c r="V15" s="62"/>
      <c r="W15" s="63"/>
      <c r="X15" s="64"/>
      <c r="Y15" s="70"/>
      <c r="Z15" s="63"/>
      <c r="AA15" s="64"/>
      <c r="AB15" s="62"/>
      <c r="AC15" s="63"/>
      <c r="AD15" s="64"/>
      <c r="AE15" s="65"/>
      <c r="AF15" s="66"/>
      <c r="AG15" s="66"/>
      <c r="AH15" s="66"/>
      <c r="AI15" s="66"/>
      <c r="AJ15" s="67"/>
      <c r="AK15" s="67"/>
      <c r="AL15" s="68"/>
      <c r="AM15" s="67"/>
      <c r="AN15" s="69"/>
    </row>
    <row r="16" spans="1:47" s="6" customFormat="1" ht="12" x14ac:dyDescent="0.2">
      <c r="A16" s="92" t="s">
        <v>36</v>
      </c>
      <c r="B16" s="61">
        <f>VLOOKUP($A16,'19-20 &amp; 20-21 Trip comparison'!$A$3:$AV$36,44,)</f>
        <v>6533</v>
      </c>
      <c r="C16" s="124">
        <f>VLOOKUP(A16,'19-20 &amp; 20-21 Trip comparison'!$A$3:$AV$36,45,)</f>
        <v>1938</v>
      </c>
      <c r="D16" s="23">
        <f t="shared" si="0"/>
        <v>-0.70335221184754326</v>
      </c>
      <c r="E16" s="51"/>
      <c r="F16" s="92" t="s">
        <v>13</v>
      </c>
      <c r="G16" s="61">
        <f t="shared" si="1"/>
        <v>200</v>
      </c>
      <c r="H16" s="124">
        <f t="shared" si="2"/>
        <v>55</v>
      </c>
      <c r="I16" s="23">
        <f t="shared" si="3"/>
        <v>-0.72499999999999998</v>
      </c>
      <c r="K16" s="62"/>
      <c r="L16" s="63"/>
      <c r="N16" s="63"/>
      <c r="O16" s="64"/>
      <c r="P16" s="62"/>
      <c r="Q16" s="63"/>
      <c r="R16" s="64"/>
      <c r="S16" s="70"/>
      <c r="T16" s="63"/>
      <c r="U16" s="64"/>
      <c r="V16" s="62"/>
      <c r="W16" s="63"/>
      <c r="X16" s="64"/>
      <c r="Y16" s="70"/>
      <c r="Z16" s="63"/>
      <c r="AA16" s="64"/>
      <c r="AB16" s="62"/>
      <c r="AC16" s="63"/>
      <c r="AD16" s="64"/>
      <c r="AE16" s="65"/>
      <c r="AF16" s="66"/>
      <c r="AG16" s="66"/>
      <c r="AH16" s="66"/>
      <c r="AI16" s="66"/>
      <c r="AJ16" s="67"/>
      <c r="AK16" s="67"/>
      <c r="AL16" s="68"/>
      <c r="AM16" s="67"/>
      <c r="AN16" s="69"/>
    </row>
    <row r="17" spans="1:40" s="6" customFormat="1" ht="12" x14ac:dyDescent="0.2">
      <c r="A17" s="92" t="s">
        <v>26</v>
      </c>
      <c r="B17" s="61">
        <f>VLOOKUP($A17,'19-20 &amp; 20-21 Trip comparison'!$A$3:$AV$36,44,)</f>
        <v>10124</v>
      </c>
      <c r="C17" s="124">
        <f>VLOOKUP(A17,'19-20 &amp; 20-21 Trip comparison'!$A$3:$AV$36,45,)</f>
        <v>1904</v>
      </c>
      <c r="D17" s="23">
        <f t="shared" si="0"/>
        <v>-0.81193204267088104</v>
      </c>
      <c r="E17" s="51"/>
      <c r="F17" s="92" t="s">
        <v>35</v>
      </c>
      <c r="G17" s="61">
        <f t="shared" si="1"/>
        <v>12208</v>
      </c>
      <c r="H17" s="124">
        <f t="shared" si="2"/>
        <v>3320</v>
      </c>
      <c r="I17" s="23">
        <f t="shared" si="3"/>
        <v>-0.72804718217562248</v>
      </c>
      <c r="K17" s="62"/>
      <c r="L17" s="63"/>
      <c r="N17" s="63"/>
      <c r="O17" s="64"/>
      <c r="P17" s="62"/>
      <c r="Q17" s="63"/>
      <c r="R17" s="64"/>
      <c r="S17" s="70"/>
      <c r="T17" s="63"/>
      <c r="U17" s="64"/>
      <c r="V17" s="62"/>
      <c r="W17" s="63"/>
      <c r="X17" s="64"/>
      <c r="Y17" s="70"/>
      <c r="Z17" s="63"/>
      <c r="AA17" s="64"/>
      <c r="AB17" s="62"/>
      <c r="AC17" s="63"/>
      <c r="AD17" s="64"/>
      <c r="AE17" s="65"/>
      <c r="AF17" s="66"/>
      <c r="AG17" s="66"/>
      <c r="AH17" s="66"/>
      <c r="AI17" s="66"/>
      <c r="AJ17" s="67"/>
      <c r="AK17" s="67"/>
      <c r="AL17" s="68"/>
      <c r="AM17" s="67"/>
      <c r="AN17" s="69"/>
    </row>
    <row r="18" spans="1:40" s="6" customFormat="1" ht="12" x14ac:dyDescent="0.2">
      <c r="A18" s="92" t="s">
        <v>24</v>
      </c>
      <c r="B18" s="61">
        <f>VLOOKUP($A18,'19-20 &amp; 20-21 Trip comparison'!$A$3:$AV$36,44,)</f>
        <v>5911</v>
      </c>
      <c r="C18" s="124">
        <f>VLOOKUP(A18,'19-20 &amp; 20-21 Trip comparison'!$A$3:$AV$36,45,)</f>
        <v>1895</v>
      </c>
      <c r="D18" s="23">
        <f t="shared" si="0"/>
        <v>-0.6794112671290814</v>
      </c>
      <c r="E18" s="51"/>
      <c r="F18" s="92" t="s">
        <v>28</v>
      </c>
      <c r="G18" s="61">
        <f t="shared" si="1"/>
        <v>8850</v>
      </c>
      <c r="H18" s="124">
        <f t="shared" si="2"/>
        <v>2405</v>
      </c>
      <c r="I18" s="23">
        <f t="shared" si="3"/>
        <v>-0.7282485875706215</v>
      </c>
      <c r="K18" s="62"/>
      <c r="L18" s="63"/>
      <c r="M18" s="62"/>
      <c r="N18" s="63"/>
      <c r="O18" s="64"/>
      <c r="P18" s="62"/>
      <c r="Q18" s="63"/>
      <c r="R18" s="64"/>
      <c r="S18" s="70"/>
      <c r="T18" s="63"/>
      <c r="U18" s="64"/>
      <c r="V18" s="62"/>
      <c r="W18" s="63"/>
      <c r="X18" s="64"/>
      <c r="Y18" s="70"/>
      <c r="Z18" s="63"/>
      <c r="AA18" s="64"/>
      <c r="AB18" s="62"/>
      <c r="AC18" s="63"/>
      <c r="AD18" s="64"/>
      <c r="AE18" s="65"/>
      <c r="AF18" s="66"/>
      <c r="AG18" s="66"/>
      <c r="AH18" s="66"/>
      <c r="AI18" s="66"/>
      <c r="AJ18" s="67"/>
      <c r="AK18" s="67"/>
      <c r="AL18" s="68"/>
      <c r="AM18" s="67"/>
      <c r="AN18" s="69"/>
    </row>
    <row r="19" spans="1:40" s="6" customFormat="1" ht="12" x14ac:dyDescent="0.2">
      <c r="A19" s="92" t="s">
        <v>20</v>
      </c>
      <c r="B19" s="61">
        <f>VLOOKUP($A19,'19-20 &amp; 20-21 Trip comparison'!$A$3:$AV$36,44,)</f>
        <v>12775</v>
      </c>
      <c r="C19" s="124">
        <f>VLOOKUP(A19,'19-20 &amp; 20-21 Trip comparison'!$A$3:$AV$36,45,)</f>
        <v>1817</v>
      </c>
      <c r="D19" s="23">
        <f t="shared" si="0"/>
        <v>-0.85776908023483367</v>
      </c>
      <c r="E19" s="51"/>
      <c r="F19" s="92" t="s">
        <v>31</v>
      </c>
      <c r="G19" s="61">
        <f t="shared" si="1"/>
        <v>2952</v>
      </c>
      <c r="H19" s="124">
        <f t="shared" si="2"/>
        <v>782</v>
      </c>
      <c r="I19" s="23">
        <f t="shared" si="3"/>
        <v>-0.73509485094850946</v>
      </c>
      <c r="K19" s="62"/>
      <c r="L19" s="63"/>
      <c r="M19" s="62"/>
      <c r="N19" s="63"/>
      <c r="O19" s="64"/>
      <c r="P19" s="62"/>
      <c r="Q19" s="63"/>
      <c r="R19" s="64"/>
      <c r="S19" s="70"/>
      <c r="T19" s="63"/>
      <c r="U19" s="64"/>
      <c r="V19" s="62"/>
      <c r="W19" s="63"/>
      <c r="X19" s="64"/>
      <c r="Y19" s="70"/>
      <c r="Z19" s="63"/>
      <c r="AA19" s="64"/>
      <c r="AB19" s="62"/>
      <c r="AC19" s="63"/>
      <c r="AD19" s="64"/>
      <c r="AE19" s="65"/>
      <c r="AF19" s="66"/>
      <c r="AG19" s="66"/>
      <c r="AH19" s="66"/>
      <c r="AI19" s="66"/>
      <c r="AJ19" s="67"/>
      <c r="AK19" s="67"/>
      <c r="AL19" s="68"/>
      <c r="AM19" s="67"/>
      <c r="AN19" s="69"/>
    </row>
    <row r="20" spans="1:40" s="6" customFormat="1" ht="12" x14ac:dyDescent="0.2">
      <c r="A20" s="92" t="s">
        <v>10</v>
      </c>
      <c r="B20" s="61">
        <f>VLOOKUP($A20,'19-20 &amp; 20-21 Trip comparison'!$A$3:$AV$36,44,)</f>
        <v>8070</v>
      </c>
      <c r="C20" s="124">
        <f>VLOOKUP(A20,'19-20 &amp; 20-21 Trip comparison'!$A$3:$AV$36,45,)</f>
        <v>1740</v>
      </c>
      <c r="D20" s="23">
        <f t="shared" si="0"/>
        <v>-0.78438661710037172</v>
      </c>
      <c r="E20" s="51"/>
      <c r="F20" s="92" t="s">
        <v>16</v>
      </c>
      <c r="G20" s="61">
        <f t="shared" si="1"/>
        <v>3042</v>
      </c>
      <c r="H20" s="124">
        <f t="shared" si="2"/>
        <v>718</v>
      </c>
      <c r="I20" s="23">
        <f t="shared" si="3"/>
        <v>-0.76397107166337941</v>
      </c>
      <c r="K20" s="62"/>
      <c r="L20" s="63"/>
      <c r="M20" s="62"/>
      <c r="N20" s="63"/>
      <c r="O20" s="64"/>
      <c r="P20" s="62"/>
      <c r="Q20" s="63"/>
      <c r="R20" s="64"/>
      <c r="S20" s="70"/>
      <c r="T20" s="63"/>
      <c r="U20" s="64"/>
      <c r="V20" s="62"/>
      <c r="W20" s="63"/>
      <c r="X20" s="64"/>
      <c r="Y20" s="70"/>
      <c r="Z20" s="63"/>
      <c r="AA20" s="64"/>
      <c r="AB20" s="62"/>
      <c r="AC20" s="63"/>
      <c r="AD20" s="64"/>
      <c r="AE20" s="65"/>
      <c r="AF20" s="66"/>
      <c r="AG20" s="66"/>
      <c r="AH20" s="66"/>
      <c r="AI20" s="66"/>
      <c r="AJ20" s="67"/>
      <c r="AK20" s="67"/>
      <c r="AL20" s="68"/>
      <c r="AM20" s="67"/>
      <c r="AN20" s="69"/>
    </row>
    <row r="21" spans="1:40" s="6" customFormat="1" ht="12" x14ac:dyDescent="0.2">
      <c r="A21" s="92" t="s">
        <v>27</v>
      </c>
      <c r="B21" s="61">
        <f>VLOOKUP($A21,'19-20 &amp; 20-21 Trip comparison'!$A$3:$AV$36,44,)</f>
        <v>8581</v>
      </c>
      <c r="C21" s="124">
        <f>VLOOKUP(A21,'19-20 &amp; 20-21 Trip comparison'!$A$3:$AV$36,45,)</f>
        <v>1702</v>
      </c>
      <c r="D21" s="23">
        <f t="shared" si="0"/>
        <v>-0.80165481878568934</v>
      </c>
      <c r="E21" s="51"/>
      <c r="F21" s="92" t="s">
        <v>15</v>
      </c>
      <c r="G21" s="61">
        <f t="shared" si="1"/>
        <v>7449</v>
      </c>
      <c r="H21" s="124">
        <f t="shared" si="2"/>
        <v>1644</v>
      </c>
      <c r="I21" s="23">
        <f t="shared" si="3"/>
        <v>-0.779299234796617</v>
      </c>
      <c r="K21" s="62"/>
      <c r="L21" s="63"/>
      <c r="M21" s="62"/>
      <c r="N21" s="63"/>
      <c r="O21" s="64"/>
      <c r="P21" s="62"/>
      <c r="Q21" s="63"/>
      <c r="R21" s="64"/>
      <c r="S21" s="70"/>
      <c r="T21" s="63"/>
      <c r="U21" s="64"/>
      <c r="V21" s="62"/>
      <c r="W21" s="63"/>
      <c r="X21" s="64"/>
      <c r="Y21" s="70"/>
      <c r="Z21" s="63"/>
      <c r="AA21" s="64"/>
      <c r="AB21" s="62"/>
      <c r="AC21" s="63"/>
      <c r="AD21" s="64"/>
      <c r="AE21" s="65"/>
      <c r="AF21" s="66"/>
      <c r="AG21" s="66"/>
      <c r="AH21" s="66"/>
      <c r="AI21" s="66"/>
      <c r="AJ21" s="67"/>
      <c r="AK21" s="67"/>
      <c r="AL21" s="68"/>
      <c r="AM21" s="67"/>
      <c r="AN21" s="69"/>
    </row>
    <row r="22" spans="1:40" s="6" customFormat="1" ht="12" x14ac:dyDescent="0.2">
      <c r="A22" s="92" t="s">
        <v>15</v>
      </c>
      <c r="B22" s="61">
        <f>VLOOKUP($A22,'19-20 &amp; 20-21 Trip comparison'!$A$3:$AV$36,44,)</f>
        <v>7449</v>
      </c>
      <c r="C22" s="124">
        <f>VLOOKUP(A22,'19-20 &amp; 20-21 Trip comparison'!$A$3:$AV$36,45,)</f>
        <v>1644</v>
      </c>
      <c r="D22" s="23">
        <f t="shared" si="0"/>
        <v>-0.779299234796617</v>
      </c>
      <c r="E22" s="51"/>
      <c r="F22" s="92" t="s">
        <v>10</v>
      </c>
      <c r="G22" s="61">
        <f t="shared" si="1"/>
        <v>8070</v>
      </c>
      <c r="H22" s="124">
        <f t="shared" si="2"/>
        <v>1740</v>
      </c>
      <c r="I22" s="23">
        <f t="shared" si="3"/>
        <v>-0.78438661710037172</v>
      </c>
      <c r="K22" s="62"/>
      <c r="L22" s="63"/>
      <c r="M22" s="62"/>
      <c r="N22" s="63"/>
      <c r="O22" s="64"/>
      <c r="P22" s="62"/>
      <c r="Q22" s="63"/>
      <c r="R22" s="64"/>
      <c r="S22" s="70"/>
      <c r="T22" s="63"/>
      <c r="U22" s="64"/>
      <c r="V22" s="62"/>
      <c r="W22" s="63"/>
      <c r="X22" s="64"/>
      <c r="Y22" s="70"/>
      <c r="Z22" s="63"/>
      <c r="AA22" s="64"/>
      <c r="AB22" s="62"/>
      <c r="AC22" s="63"/>
      <c r="AD22" s="64"/>
      <c r="AE22" s="65"/>
      <c r="AF22" s="66"/>
      <c r="AG22" s="66"/>
      <c r="AH22" s="66"/>
      <c r="AI22" s="66"/>
      <c r="AJ22" s="67"/>
      <c r="AK22" s="67"/>
      <c r="AL22" s="68"/>
      <c r="AM22" s="67"/>
      <c r="AN22" s="69"/>
    </row>
    <row r="23" spans="1:40" s="6" customFormat="1" ht="12" x14ac:dyDescent="0.2">
      <c r="A23" s="92" t="s">
        <v>25</v>
      </c>
      <c r="B23" s="61">
        <f>VLOOKUP($A23,'19-20 &amp; 20-21 Trip comparison'!$A$3:$AV$36,44,)</f>
        <v>9033</v>
      </c>
      <c r="C23" s="124">
        <f>VLOOKUP(A23,'19-20 &amp; 20-21 Trip comparison'!$A$3:$AV$36,45,)</f>
        <v>1556</v>
      </c>
      <c r="D23" s="23">
        <f t="shared" si="0"/>
        <v>-0.82774272113362113</v>
      </c>
      <c r="E23" s="51"/>
      <c r="F23" s="92" t="s">
        <v>14</v>
      </c>
      <c r="G23" s="61">
        <f t="shared" si="1"/>
        <v>6118</v>
      </c>
      <c r="H23" s="124">
        <f t="shared" si="2"/>
        <v>1271</v>
      </c>
      <c r="I23" s="23">
        <f t="shared" si="3"/>
        <v>-0.7922523700555737</v>
      </c>
      <c r="K23" s="62"/>
      <c r="L23" s="63"/>
      <c r="M23" s="62"/>
      <c r="N23" s="63"/>
      <c r="O23" s="64"/>
      <c r="P23" s="62"/>
      <c r="Q23" s="63"/>
      <c r="R23" s="64"/>
      <c r="S23" s="70"/>
      <c r="T23" s="63"/>
      <c r="U23" s="64"/>
      <c r="V23" s="62"/>
      <c r="W23" s="63"/>
      <c r="X23" s="64"/>
      <c r="Y23" s="70"/>
      <c r="Z23" s="63"/>
      <c r="AA23" s="64"/>
      <c r="AB23" s="62"/>
      <c r="AC23" s="63"/>
      <c r="AD23" s="64"/>
      <c r="AE23" s="65"/>
      <c r="AF23" s="66"/>
      <c r="AG23" s="66"/>
      <c r="AH23" s="66"/>
      <c r="AI23" s="66"/>
      <c r="AJ23" s="67"/>
      <c r="AK23" s="67"/>
      <c r="AL23" s="68"/>
      <c r="AM23" s="67"/>
      <c r="AN23" s="69"/>
    </row>
    <row r="24" spans="1:40" s="6" customFormat="1" ht="12" x14ac:dyDescent="0.2">
      <c r="A24" s="92" t="s">
        <v>38</v>
      </c>
      <c r="B24" s="61">
        <f>VLOOKUP($A24,'19-20 &amp; 20-21 Trip comparison'!$A$3:$AV$36,44,)</f>
        <v>10667</v>
      </c>
      <c r="C24" s="124">
        <f>VLOOKUP(A24,'19-20 &amp; 20-21 Trip comparison'!$A$3:$AV$36,45,)</f>
        <v>1553</v>
      </c>
      <c r="D24" s="23">
        <f t="shared" si="0"/>
        <v>-0.85441079966251055</v>
      </c>
      <c r="E24" s="51"/>
      <c r="F24" s="92" t="s">
        <v>27</v>
      </c>
      <c r="G24" s="61">
        <f t="shared" si="1"/>
        <v>8581</v>
      </c>
      <c r="H24" s="124">
        <f t="shared" si="2"/>
        <v>1702</v>
      </c>
      <c r="I24" s="23">
        <f t="shared" si="3"/>
        <v>-0.80165481878568934</v>
      </c>
      <c r="K24" s="62"/>
      <c r="L24" s="63"/>
      <c r="M24" s="62"/>
      <c r="N24" s="63"/>
      <c r="O24" s="64"/>
      <c r="P24" s="62"/>
      <c r="Q24" s="63"/>
      <c r="R24" s="64"/>
      <c r="S24" s="70"/>
      <c r="T24" s="63"/>
      <c r="U24" s="64"/>
      <c r="V24" s="62"/>
      <c r="W24" s="63"/>
      <c r="X24" s="64"/>
      <c r="Y24" s="70"/>
      <c r="Z24" s="63"/>
      <c r="AA24" s="64"/>
      <c r="AB24" s="62"/>
      <c r="AC24" s="63"/>
      <c r="AD24" s="64"/>
      <c r="AE24" s="65"/>
      <c r="AF24" s="66"/>
      <c r="AG24" s="66"/>
      <c r="AH24" s="66"/>
      <c r="AI24" s="66"/>
      <c r="AJ24" s="67"/>
      <c r="AK24" s="67"/>
      <c r="AL24" s="68"/>
      <c r="AM24" s="67"/>
      <c r="AN24" s="69"/>
    </row>
    <row r="25" spans="1:40" s="6" customFormat="1" ht="12" x14ac:dyDescent="0.2">
      <c r="A25" s="92" t="s">
        <v>32</v>
      </c>
      <c r="B25" s="61">
        <f>VLOOKUP($A25,'19-20 &amp; 20-21 Trip comparison'!$A$3:$AV$36,44,)</f>
        <v>3924</v>
      </c>
      <c r="C25" s="124">
        <f>VLOOKUP(A25,'19-20 &amp; 20-21 Trip comparison'!$A$3:$AV$36,45,)</f>
        <v>1491</v>
      </c>
      <c r="D25" s="23">
        <f t="shared" si="0"/>
        <v>-0.62003058103975528</v>
      </c>
      <c r="E25" s="51"/>
      <c r="F25" s="92" t="s">
        <v>34</v>
      </c>
      <c r="G25" s="61">
        <f t="shared" si="1"/>
        <v>5614</v>
      </c>
      <c r="H25" s="124">
        <f t="shared" si="2"/>
        <v>1106</v>
      </c>
      <c r="I25" s="23">
        <f t="shared" si="3"/>
        <v>-0.80299251870324184</v>
      </c>
      <c r="K25" s="62"/>
      <c r="L25" s="63"/>
      <c r="M25" s="62"/>
      <c r="N25" s="63"/>
      <c r="O25" s="64"/>
      <c r="P25" s="62"/>
      <c r="Q25" s="63"/>
      <c r="R25" s="64"/>
      <c r="S25" s="70"/>
      <c r="T25" s="63"/>
      <c r="U25" s="64"/>
      <c r="V25" s="62"/>
      <c r="W25" s="63"/>
      <c r="X25" s="64"/>
      <c r="Y25" s="70"/>
      <c r="Z25" s="63"/>
      <c r="AA25" s="64"/>
      <c r="AB25" s="62"/>
      <c r="AC25" s="63"/>
      <c r="AD25" s="64"/>
      <c r="AE25" s="65"/>
      <c r="AF25" s="66"/>
      <c r="AG25" s="66"/>
      <c r="AH25" s="66"/>
      <c r="AI25" s="66"/>
      <c r="AJ25" s="67"/>
      <c r="AK25" s="67"/>
      <c r="AL25" s="68"/>
      <c r="AM25" s="67"/>
      <c r="AN25" s="69"/>
    </row>
    <row r="26" spans="1:40" s="6" customFormat="1" ht="12" x14ac:dyDescent="0.2">
      <c r="A26" s="92" t="s">
        <v>22</v>
      </c>
      <c r="B26" s="61">
        <f>VLOOKUP($A26,'19-20 &amp; 20-21 Trip comparison'!$A$3:$AV$36,44,)</f>
        <v>6889</v>
      </c>
      <c r="C26" s="124">
        <f>VLOOKUP(A26,'19-20 &amp; 20-21 Trip comparison'!$A$3:$AV$36,45,)</f>
        <v>1329</v>
      </c>
      <c r="D26" s="23">
        <f t="shared" si="0"/>
        <v>-0.80708375671360133</v>
      </c>
      <c r="E26" s="51"/>
      <c r="F26" s="92" t="s">
        <v>11</v>
      </c>
      <c r="G26" s="61">
        <f t="shared" si="1"/>
        <v>3779</v>
      </c>
      <c r="H26" s="124">
        <f t="shared" si="2"/>
        <v>743</v>
      </c>
      <c r="I26" s="23">
        <f t="shared" si="3"/>
        <v>-0.80338713945488227</v>
      </c>
      <c r="K26" s="62"/>
      <c r="L26" s="63"/>
      <c r="M26" s="62"/>
      <c r="N26" s="63"/>
      <c r="O26" s="64"/>
      <c r="P26" s="62"/>
      <c r="Q26" s="63"/>
      <c r="R26" s="64"/>
      <c r="S26" s="70"/>
      <c r="T26" s="63"/>
      <c r="U26" s="64"/>
      <c r="V26" s="62"/>
      <c r="W26" s="63"/>
      <c r="X26" s="64"/>
      <c r="Y26" s="70"/>
      <c r="Z26" s="63"/>
      <c r="AA26" s="64"/>
      <c r="AB26" s="62"/>
      <c r="AC26" s="63"/>
      <c r="AD26" s="64"/>
      <c r="AE26" s="65"/>
      <c r="AF26" s="66"/>
      <c r="AG26" s="66"/>
      <c r="AH26" s="66"/>
      <c r="AI26" s="66"/>
      <c r="AJ26" s="67"/>
      <c r="AK26" s="67"/>
      <c r="AL26" s="68"/>
      <c r="AM26" s="67"/>
      <c r="AN26" s="69"/>
    </row>
    <row r="27" spans="1:40" s="6" customFormat="1" ht="12" x14ac:dyDescent="0.2">
      <c r="A27" s="92" t="s">
        <v>14</v>
      </c>
      <c r="B27" s="61">
        <f>VLOOKUP($A27,'19-20 &amp; 20-21 Trip comparison'!$A$3:$AV$36,44,)</f>
        <v>6118</v>
      </c>
      <c r="C27" s="124">
        <f>VLOOKUP(A27,'19-20 &amp; 20-21 Trip comparison'!$A$3:$AV$36,45,)</f>
        <v>1271</v>
      </c>
      <c r="D27" s="23">
        <f t="shared" si="0"/>
        <v>-0.7922523700555737</v>
      </c>
      <c r="E27" s="51"/>
      <c r="F27" s="92" t="s">
        <v>22</v>
      </c>
      <c r="G27" s="61">
        <f t="shared" si="1"/>
        <v>6889</v>
      </c>
      <c r="H27" s="124">
        <f t="shared" si="2"/>
        <v>1329</v>
      </c>
      <c r="I27" s="23">
        <f t="shared" si="3"/>
        <v>-0.80708375671360133</v>
      </c>
      <c r="K27" s="62"/>
      <c r="L27" s="71"/>
      <c r="M27" s="62"/>
      <c r="N27" s="71"/>
      <c r="O27" s="64"/>
      <c r="P27" s="62"/>
      <c r="Q27" s="71"/>
      <c r="R27" s="64"/>
      <c r="S27" s="70"/>
      <c r="T27" s="71"/>
      <c r="U27" s="64"/>
      <c r="V27" s="62"/>
      <c r="W27" s="71"/>
      <c r="X27" s="64"/>
      <c r="Y27" s="70"/>
      <c r="Z27" s="71"/>
      <c r="AA27" s="64"/>
      <c r="AB27" s="62"/>
      <c r="AC27" s="71"/>
      <c r="AD27" s="64"/>
      <c r="AE27" s="65"/>
      <c r="AF27" s="66"/>
      <c r="AG27" s="66"/>
      <c r="AH27" s="66"/>
      <c r="AI27" s="66"/>
      <c r="AJ27" s="67"/>
      <c r="AK27" s="67"/>
      <c r="AL27" s="68"/>
      <c r="AM27" s="67"/>
      <c r="AN27" s="69"/>
    </row>
    <row r="28" spans="1:40" s="6" customFormat="1" ht="12" x14ac:dyDescent="0.2">
      <c r="A28" s="92" t="s">
        <v>29</v>
      </c>
      <c r="B28" s="61">
        <f>VLOOKUP($A28,'19-20 &amp; 20-21 Trip comparison'!$A$3:$AV$36,44,)</f>
        <v>6819</v>
      </c>
      <c r="C28" s="124">
        <f>VLOOKUP(A28,'19-20 &amp; 20-21 Trip comparison'!$A$3:$AV$36,45,)</f>
        <v>1194</v>
      </c>
      <c r="D28" s="23">
        <f t="shared" si="0"/>
        <v>-0.82490101187857456</v>
      </c>
      <c r="E28" s="51"/>
      <c r="F28" s="92" t="s">
        <v>43</v>
      </c>
      <c r="G28" s="61">
        <f t="shared" si="1"/>
        <v>12111</v>
      </c>
      <c r="H28" s="124">
        <f t="shared" si="2"/>
        <v>2307</v>
      </c>
      <c r="I28" s="23">
        <f t="shared" si="3"/>
        <v>-0.80951201387168692</v>
      </c>
      <c r="K28" s="62"/>
      <c r="L28" s="63"/>
      <c r="M28" s="62"/>
      <c r="N28" s="63"/>
      <c r="O28" s="64"/>
      <c r="P28" s="62"/>
      <c r="Q28" s="63"/>
      <c r="R28" s="64"/>
      <c r="S28" s="70"/>
      <c r="T28" s="63"/>
      <c r="U28" s="64"/>
      <c r="V28" s="62"/>
      <c r="W28" s="63"/>
      <c r="X28" s="64"/>
      <c r="Y28" s="70"/>
      <c r="Z28" s="63"/>
      <c r="AA28" s="64"/>
      <c r="AB28" s="62"/>
      <c r="AC28" s="63"/>
      <c r="AD28" s="64"/>
      <c r="AE28" s="65"/>
      <c r="AF28" s="66"/>
      <c r="AG28" s="66"/>
      <c r="AH28" s="66"/>
      <c r="AI28" s="66"/>
      <c r="AJ28" s="67"/>
      <c r="AK28" s="67"/>
      <c r="AL28" s="68"/>
      <c r="AM28" s="67"/>
      <c r="AN28" s="69"/>
    </row>
    <row r="29" spans="1:40" s="6" customFormat="1" ht="12" x14ac:dyDescent="0.2">
      <c r="A29" s="92" t="s">
        <v>34</v>
      </c>
      <c r="B29" s="61">
        <f>VLOOKUP($A29,'19-20 &amp; 20-21 Trip comparison'!$A$3:$AV$36,44,)</f>
        <v>5614</v>
      </c>
      <c r="C29" s="124">
        <f>VLOOKUP(A29,'19-20 &amp; 20-21 Trip comparison'!$A$3:$AV$36,45,)</f>
        <v>1106</v>
      </c>
      <c r="D29" s="23">
        <f t="shared" si="0"/>
        <v>-0.80299251870324184</v>
      </c>
      <c r="E29" s="51"/>
      <c r="F29" s="92" t="s">
        <v>26</v>
      </c>
      <c r="G29" s="61">
        <f t="shared" si="1"/>
        <v>10124</v>
      </c>
      <c r="H29" s="124">
        <f t="shared" si="2"/>
        <v>1904</v>
      </c>
      <c r="I29" s="23">
        <f t="shared" si="3"/>
        <v>-0.81193204267088104</v>
      </c>
      <c r="K29" s="62"/>
      <c r="L29" s="63"/>
      <c r="M29" s="62"/>
      <c r="N29" s="63"/>
      <c r="O29" s="64"/>
      <c r="P29" s="62"/>
      <c r="Q29" s="63"/>
      <c r="R29" s="64"/>
      <c r="S29" s="70"/>
      <c r="T29" s="63"/>
      <c r="U29" s="64"/>
      <c r="V29" s="62"/>
      <c r="W29" s="63"/>
      <c r="X29" s="64"/>
      <c r="Y29" s="70"/>
      <c r="Z29" s="63"/>
      <c r="AA29" s="64"/>
      <c r="AB29" s="62"/>
      <c r="AC29" s="63"/>
      <c r="AD29" s="64"/>
      <c r="AE29" s="65"/>
      <c r="AF29" s="66"/>
      <c r="AG29" s="66"/>
      <c r="AH29" s="66"/>
      <c r="AI29" s="66"/>
      <c r="AJ29" s="67"/>
      <c r="AK29" s="67"/>
      <c r="AL29" s="68"/>
      <c r="AM29" s="67"/>
      <c r="AN29" s="69"/>
    </row>
    <row r="30" spans="1:40" s="6" customFormat="1" ht="12" x14ac:dyDescent="0.2">
      <c r="A30" s="92" t="s">
        <v>21</v>
      </c>
      <c r="B30" s="61">
        <f>VLOOKUP($A30,'19-20 &amp; 20-21 Trip comparison'!$A$3:$AV$36,44,)</f>
        <v>3566</v>
      </c>
      <c r="C30" s="124">
        <f>VLOOKUP(A30,'19-20 &amp; 20-21 Trip comparison'!$A$3:$AV$36,45,)</f>
        <v>1002</v>
      </c>
      <c r="D30" s="23">
        <f t="shared" si="0"/>
        <v>-0.71901289960740322</v>
      </c>
      <c r="E30" s="51"/>
      <c r="F30" s="92" t="s">
        <v>29</v>
      </c>
      <c r="G30" s="61">
        <f t="shared" si="1"/>
        <v>6819</v>
      </c>
      <c r="H30" s="124">
        <f t="shared" si="2"/>
        <v>1194</v>
      </c>
      <c r="I30" s="23">
        <f t="shared" si="3"/>
        <v>-0.82490101187857456</v>
      </c>
      <c r="K30" s="62"/>
      <c r="L30" s="63"/>
      <c r="M30" s="62"/>
      <c r="N30" s="63"/>
      <c r="O30" s="64"/>
      <c r="P30" s="62"/>
      <c r="Q30" s="63"/>
      <c r="R30" s="64"/>
      <c r="S30" s="70"/>
      <c r="T30" s="63"/>
      <c r="U30" s="64"/>
      <c r="V30" s="62"/>
      <c r="W30" s="63"/>
      <c r="X30" s="64"/>
      <c r="Y30" s="70"/>
      <c r="Z30" s="63"/>
      <c r="AA30" s="64"/>
      <c r="AB30" s="62"/>
      <c r="AC30" s="63"/>
      <c r="AD30" s="64"/>
      <c r="AE30" s="65"/>
      <c r="AF30" s="66"/>
      <c r="AG30" s="66"/>
      <c r="AH30" s="66"/>
      <c r="AI30" s="66"/>
      <c r="AJ30" s="67"/>
      <c r="AK30" s="67"/>
      <c r="AL30" s="68"/>
      <c r="AM30" s="67"/>
      <c r="AN30" s="69"/>
    </row>
    <row r="31" spans="1:40" s="6" customFormat="1" ht="12" x14ac:dyDescent="0.2">
      <c r="A31" s="92" t="s">
        <v>44</v>
      </c>
      <c r="B31" s="61">
        <f>VLOOKUP($A31,'19-20 &amp; 20-21 Trip comparison'!$A$3:$AV$36,44,)</f>
        <v>5655</v>
      </c>
      <c r="C31" s="124">
        <f>VLOOKUP(A31,'19-20 &amp; 20-21 Trip comparison'!$A$3:$AV$36,45,)</f>
        <v>904</v>
      </c>
      <c r="D31" s="23">
        <f t="shared" si="0"/>
        <v>-0.84014146772767462</v>
      </c>
      <c r="E31" s="51"/>
      <c r="F31" s="92" t="s">
        <v>25</v>
      </c>
      <c r="G31" s="61">
        <f t="shared" si="1"/>
        <v>9033</v>
      </c>
      <c r="H31" s="124">
        <f t="shared" si="2"/>
        <v>1556</v>
      </c>
      <c r="I31" s="23">
        <f t="shared" si="3"/>
        <v>-0.82774272113362113</v>
      </c>
      <c r="K31" s="62"/>
      <c r="L31" s="63"/>
      <c r="M31" s="62"/>
      <c r="N31" s="63"/>
      <c r="O31" s="64"/>
      <c r="P31" s="62"/>
      <c r="Q31" s="63"/>
      <c r="R31" s="64"/>
      <c r="S31" s="70"/>
      <c r="T31" s="63"/>
      <c r="U31" s="64"/>
      <c r="V31" s="62"/>
      <c r="W31" s="63"/>
      <c r="X31" s="64"/>
      <c r="Y31" s="70"/>
      <c r="Z31" s="63"/>
      <c r="AA31" s="64"/>
      <c r="AB31" s="62"/>
      <c r="AC31" s="63"/>
      <c r="AD31" s="64"/>
      <c r="AE31" s="65"/>
      <c r="AF31" s="66"/>
      <c r="AG31" s="66"/>
      <c r="AH31" s="66"/>
      <c r="AI31" s="66"/>
      <c r="AJ31" s="67"/>
      <c r="AK31" s="67"/>
      <c r="AL31" s="68"/>
      <c r="AM31" s="67"/>
      <c r="AN31" s="69"/>
    </row>
    <row r="32" spans="1:40" s="6" customFormat="1" ht="12" x14ac:dyDescent="0.2">
      <c r="A32" s="92" t="s">
        <v>31</v>
      </c>
      <c r="B32" s="61">
        <f>VLOOKUP($A32,'19-20 &amp; 20-21 Trip comparison'!$A$3:$AV$36,44,)</f>
        <v>2952</v>
      </c>
      <c r="C32" s="124">
        <f>VLOOKUP(A32,'19-20 &amp; 20-21 Trip comparison'!$A$3:$AV$36,45,)</f>
        <v>782</v>
      </c>
      <c r="D32" s="23">
        <f t="shared" si="0"/>
        <v>-0.73509485094850946</v>
      </c>
      <c r="E32" s="51"/>
      <c r="F32" s="92" t="s">
        <v>44</v>
      </c>
      <c r="G32" s="61">
        <f t="shared" si="1"/>
        <v>5655</v>
      </c>
      <c r="H32" s="124">
        <f t="shared" si="2"/>
        <v>904</v>
      </c>
      <c r="I32" s="23">
        <f t="shared" si="3"/>
        <v>-0.84014146772767462</v>
      </c>
      <c r="K32" s="62"/>
      <c r="L32" s="63"/>
      <c r="M32" s="62"/>
      <c r="N32" s="63"/>
      <c r="O32" s="64"/>
      <c r="P32" s="62"/>
      <c r="Q32" s="63"/>
      <c r="R32" s="64"/>
      <c r="S32" s="70"/>
      <c r="T32" s="63"/>
      <c r="U32" s="64"/>
      <c r="V32" s="62"/>
      <c r="W32" s="63"/>
      <c r="X32" s="64"/>
      <c r="Y32" s="70"/>
      <c r="Z32" s="63"/>
      <c r="AA32" s="64"/>
      <c r="AB32" s="62"/>
      <c r="AC32" s="63"/>
      <c r="AD32" s="64"/>
      <c r="AE32" s="65"/>
      <c r="AF32" s="66"/>
      <c r="AG32" s="66"/>
      <c r="AH32" s="66"/>
      <c r="AI32" s="66"/>
      <c r="AJ32" s="67"/>
      <c r="AK32" s="67"/>
      <c r="AL32" s="68"/>
      <c r="AM32" s="67"/>
      <c r="AN32" s="69"/>
    </row>
    <row r="33" spans="1:47" s="6" customFormat="1" ht="12" x14ac:dyDescent="0.2">
      <c r="A33" s="92" t="s">
        <v>11</v>
      </c>
      <c r="B33" s="61">
        <f>VLOOKUP($A33,'19-20 &amp; 20-21 Trip comparison'!$A$3:$AV$36,44,)</f>
        <v>3779</v>
      </c>
      <c r="C33" s="124">
        <f>VLOOKUP(A33,'19-20 &amp; 20-21 Trip comparison'!$A$3:$AV$36,45,)</f>
        <v>743</v>
      </c>
      <c r="D33" s="23">
        <f t="shared" si="0"/>
        <v>-0.80338713945488227</v>
      </c>
      <c r="E33" s="51"/>
      <c r="F33" s="92" t="s">
        <v>42</v>
      </c>
      <c r="G33" s="61">
        <f t="shared" si="1"/>
        <v>12920</v>
      </c>
      <c r="H33" s="124">
        <f t="shared" si="2"/>
        <v>2005</v>
      </c>
      <c r="I33" s="23">
        <f t="shared" si="3"/>
        <v>-0.8448142414860681</v>
      </c>
      <c r="K33" s="62"/>
      <c r="L33" s="63"/>
      <c r="M33" s="62"/>
      <c r="N33" s="63"/>
      <c r="O33" s="64"/>
      <c r="P33" s="62"/>
      <c r="Q33" s="63"/>
      <c r="R33" s="64"/>
      <c r="S33" s="70"/>
      <c r="T33" s="63"/>
      <c r="U33" s="64"/>
      <c r="V33" s="62"/>
      <c r="W33" s="63"/>
      <c r="X33" s="64"/>
      <c r="Y33" s="70"/>
      <c r="Z33" s="63"/>
      <c r="AA33" s="64"/>
      <c r="AB33" s="62"/>
      <c r="AC33" s="63"/>
      <c r="AD33" s="64"/>
      <c r="AE33" s="65"/>
      <c r="AF33" s="66"/>
      <c r="AG33" s="66"/>
      <c r="AH33" s="66"/>
      <c r="AI33" s="66"/>
      <c r="AJ33" s="67"/>
      <c r="AK33" s="67"/>
      <c r="AL33" s="68"/>
      <c r="AM33" s="67"/>
      <c r="AN33" s="69"/>
    </row>
    <row r="34" spans="1:47" s="6" customFormat="1" ht="12" x14ac:dyDescent="0.2">
      <c r="A34" s="92" t="s">
        <v>16</v>
      </c>
      <c r="B34" s="61">
        <f>VLOOKUP($A34,'19-20 &amp; 20-21 Trip comparison'!$A$3:$AV$36,44,)</f>
        <v>3042</v>
      </c>
      <c r="C34" s="124">
        <f>VLOOKUP(A34,'19-20 &amp; 20-21 Trip comparison'!$A$3:$AV$36,45,)</f>
        <v>718</v>
      </c>
      <c r="D34" s="23">
        <f t="shared" si="0"/>
        <v>-0.76397107166337941</v>
      </c>
      <c r="E34" s="51"/>
      <c r="F34" s="92" t="s">
        <v>38</v>
      </c>
      <c r="G34" s="61">
        <f t="shared" si="1"/>
        <v>10667</v>
      </c>
      <c r="H34" s="124">
        <f t="shared" si="2"/>
        <v>1553</v>
      </c>
      <c r="I34" s="23">
        <f t="shared" si="3"/>
        <v>-0.85441079966251055</v>
      </c>
      <c r="K34" s="62"/>
      <c r="L34" s="63"/>
      <c r="M34" s="62"/>
      <c r="N34" s="63"/>
      <c r="O34" s="64"/>
      <c r="P34" s="62"/>
      <c r="Q34" s="63"/>
      <c r="R34" s="64"/>
      <c r="S34" s="70"/>
      <c r="T34" s="63"/>
      <c r="U34" s="64"/>
      <c r="V34" s="62"/>
      <c r="W34" s="63"/>
      <c r="X34" s="64"/>
      <c r="Y34" s="70"/>
      <c r="Z34" s="63"/>
      <c r="AA34" s="64"/>
      <c r="AB34" s="62"/>
      <c r="AC34" s="63"/>
      <c r="AD34" s="64"/>
      <c r="AE34" s="65"/>
      <c r="AF34" s="66"/>
      <c r="AG34" s="66"/>
      <c r="AH34" s="66"/>
      <c r="AI34" s="66"/>
      <c r="AJ34" s="67"/>
      <c r="AK34" s="67"/>
      <c r="AL34" s="68"/>
      <c r="AM34" s="67"/>
      <c r="AN34" s="69"/>
    </row>
    <row r="35" spans="1:47" ht="12" x14ac:dyDescent="0.2">
      <c r="A35" s="92" t="s">
        <v>19</v>
      </c>
      <c r="B35" s="61">
        <f>VLOOKUP($A35,'19-20 &amp; 20-21 Trip comparison'!$A$3:$AV$36,44,)</f>
        <v>5267</v>
      </c>
      <c r="C35" s="124">
        <f>VLOOKUP(A35,'19-20 &amp; 20-21 Trip comparison'!$A$3:$AV$36,45,)</f>
        <v>576</v>
      </c>
      <c r="D35" s="23">
        <f t="shared" si="0"/>
        <v>-0.89063983292196691</v>
      </c>
      <c r="F35" s="92" t="s">
        <v>20</v>
      </c>
      <c r="G35" s="61">
        <f t="shared" si="1"/>
        <v>12775</v>
      </c>
      <c r="H35" s="124">
        <f t="shared" si="2"/>
        <v>1817</v>
      </c>
      <c r="I35" s="23">
        <f t="shared" si="3"/>
        <v>-0.85776908023483367</v>
      </c>
      <c r="K35" s="72"/>
      <c r="L35" s="73"/>
      <c r="M35" s="72"/>
      <c r="N35" s="73"/>
      <c r="O35" s="74"/>
      <c r="P35" s="72"/>
      <c r="Q35" s="73"/>
      <c r="R35" s="74"/>
      <c r="S35" s="72"/>
      <c r="T35" s="73"/>
      <c r="U35" s="74"/>
      <c r="V35" s="72"/>
      <c r="W35" s="73"/>
      <c r="X35" s="74"/>
      <c r="Y35" s="72"/>
      <c r="Z35" s="73"/>
      <c r="AA35" s="74"/>
      <c r="AB35" s="72"/>
      <c r="AC35" s="73"/>
      <c r="AD35" s="74"/>
      <c r="AE35" s="65"/>
      <c r="AF35" s="66"/>
      <c r="AG35" s="66"/>
      <c r="AH35" s="66"/>
      <c r="AI35" s="66"/>
      <c r="AJ35" s="67"/>
      <c r="AK35" s="67"/>
      <c r="AL35" s="68"/>
      <c r="AM35" s="67"/>
      <c r="AN35" s="69"/>
      <c r="AO35" s="75"/>
      <c r="AP35" s="2"/>
      <c r="AQ35" s="1"/>
      <c r="AR35" s="1"/>
      <c r="AS35" s="1"/>
      <c r="AT35" s="1"/>
      <c r="AU35" s="1"/>
    </row>
    <row r="36" spans="1:47" ht="12" x14ac:dyDescent="0.2">
      <c r="A36" s="92" t="s">
        <v>9</v>
      </c>
      <c r="B36" s="61">
        <f>VLOOKUP($A36,'19-20 &amp; 20-21 Trip comparison'!$A$3:$AV$36,44,)</f>
        <v>3568</v>
      </c>
      <c r="C36" s="124">
        <f>VLOOKUP(A36,'19-20 &amp; 20-21 Trip comparison'!$A$3:$AV$36,45,)</f>
        <v>423</v>
      </c>
      <c r="D36" s="23">
        <f t="shared" si="0"/>
        <v>-0.88144618834080712</v>
      </c>
      <c r="F36" s="92" t="s">
        <v>9</v>
      </c>
      <c r="G36" s="61">
        <f t="shared" si="1"/>
        <v>3568</v>
      </c>
      <c r="H36" s="124">
        <f t="shared" si="2"/>
        <v>423</v>
      </c>
      <c r="I36" s="23">
        <f t="shared" si="3"/>
        <v>-0.88144618834080712</v>
      </c>
      <c r="M36" s="51"/>
      <c r="N36" s="57"/>
      <c r="O36" s="29"/>
      <c r="P36" s="51"/>
      <c r="Q36" s="56"/>
      <c r="R36" s="29"/>
      <c r="S36" s="51"/>
      <c r="T36" s="56"/>
      <c r="U36" s="29"/>
      <c r="V36" s="51"/>
      <c r="W36" s="56"/>
      <c r="X36" s="29"/>
      <c r="Y36" s="51"/>
      <c r="Z36" s="56"/>
      <c r="AA36" s="29"/>
      <c r="AB36" s="51"/>
      <c r="AC36" s="56"/>
      <c r="AD36" s="29"/>
      <c r="AE36" s="33"/>
      <c r="AF36" s="29"/>
      <c r="AG36" s="29"/>
      <c r="AI36" s="29"/>
      <c r="AJ36" s="9"/>
      <c r="AK36" s="9"/>
      <c r="AL36" s="27"/>
      <c r="AM36" s="48"/>
      <c r="AN36" s="27"/>
      <c r="AO36" s="1"/>
      <c r="AP36" s="1"/>
      <c r="AQ36" s="1"/>
      <c r="AR36" s="1"/>
      <c r="AS36" s="1"/>
      <c r="AT36" s="1"/>
      <c r="AU36" s="1"/>
    </row>
    <row r="37" spans="1:47" thickBot="1" x14ac:dyDescent="0.25">
      <c r="A37" s="107" t="s">
        <v>13</v>
      </c>
      <c r="B37" s="132">
        <f>VLOOKUP($A37,'19-20 &amp; 20-21 Trip comparison'!$A$3:$AV$36,44,)</f>
        <v>200</v>
      </c>
      <c r="C37" s="133">
        <f>VLOOKUP(A37,'19-20 &amp; 20-21 Trip comparison'!$A$3:$AV$36,45,)</f>
        <v>55</v>
      </c>
      <c r="D37" s="134">
        <f t="shared" si="0"/>
        <v>-0.72499999999999998</v>
      </c>
      <c r="F37" s="107" t="s">
        <v>19</v>
      </c>
      <c r="G37" s="132">
        <f t="shared" si="1"/>
        <v>5267</v>
      </c>
      <c r="H37" s="133">
        <f t="shared" si="2"/>
        <v>576</v>
      </c>
      <c r="I37" s="134">
        <f t="shared" si="3"/>
        <v>-0.89063983292196691</v>
      </c>
      <c r="M37" s="51"/>
      <c r="N37" s="57"/>
      <c r="O37" s="29"/>
      <c r="P37" s="51"/>
      <c r="Q37" s="56"/>
      <c r="R37" s="29"/>
      <c r="S37" s="51"/>
      <c r="T37" s="56"/>
      <c r="U37" s="29"/>
      <c r="V37" s="51"/>
      <c r="W37" s="56"/>
      <c r="X37" s="29"/>
      <c r="Y37" s="51"/>
      <c r="Z37" s="56"/>
      <c r="AA37" s="29"/>
      <c r="AB37" s="51"/>
      <c r="AC37" s="56"/>
      <c r="AD37" s="29"/>
      <c r="AE37" s="33"/>
      <c r="AF37" s="29"/>
      <c r="AG37" s="29"/>
      <c r="AI37" s="29"/>
      <c r="AJ37" s="9"/>
      <c r="AK37" s="9"/>
      <c r="AL37" s="27"/>
      <c r="AM37" s="48"/>
      <c r="AN37" s="27"/>
      <c r="AO37" s="1"/>
      <c r="AP37" s="1"/>
      <c r="AQ37" s="1"/>
      <c r="AR37" s="1"/>
      <c r="AS37" s="1"/>
      <c r="AT37" s="1"/>
      <c r="AU37" s="1"/>
    </row>
    <row r="38" spans="1:47" thickBot="1" x14ac:dyDescent="0.25">
      <c r="A38" s="4" t="s">
        <v>33</v>
      </c>
      <c r="B38" s="8">
        <f>SUM(B5:B37)</f>
        <v>244601</v>
      </c>
      <c r="C38" s="125">
        <f>SUM(C5:C37)</f>
        <v>58315</v>
      </c>
      <c r="D38" s="139">
        <f t="shared" ref="D38" si="4">C38/B38-1</f>
        <v>-0.76159132628239457</v>
      </c>
      <c r="F38" s="4" t="s">
        <v>33</v>
      </c>
      <c r="G38" s="8">
        <f>SUM(G5:G37)</f>
        <v>244601</v>
      </c>
      <c r="H38" s="125">
        <f>SUM(H5:H37)</f>
        <v>58315</v>
      </c>
      <c r="I38" s="139">
        <f t="shared" ref="I38" si="5">H38/G38-1</f>
        <v>-0.76159132628239457</v>
      </c>
      <c r="J38" s="51"/>
      <c r="K38" s="56"/>
      <c r="L38" s="29"/>
      <c r="M38" s="57"/>
      <c r="N38" s="29"/>
      <c r="O38" s="51"/>
      <c r="P38" s="56"/>
      <c r="Q38" s="29"/>
      <c r="R38" s="51"/>
      <c r="S38" s="56"/>
      <c r="T38" s="29"/>
      <c r="U38" s="51"/>
      <c r="V38" s="56"/>
      <c r="W38" s="29"/>
      <c r="X38" s="51"/>
      <c r="Y38" s="56"/>
      <c r="Z38" s="29"/>
      <c r="AA38" s="51"/>
      <c r="AB38" s="56"/>
      <c r="AC38" s="29"/>
      <c r="AD38" s="33"/>
      <c r="AF38" s="29"/>
      <c r="AG38" s="29"/>
      <c r="AI38" s="9"/>
      <c r="AJ38" s="9"/>
      <c r="AK38" s="27"/>
      <c r="AL38" s="48"/>
      <c r="AM38" s="27"/>
      <c r="AN38" s="1"/>
      <c r="AO38" s="1"/>
      <c r="AP38" s="1"/>
      <c r="AQ38" s="1"/>
      <c r="AR38" s="1"/>
      <c r="AS38" s="1"/>
      <c r="AT38" s="1"/>
      <c r="AU38" s="1"/>
    </row>
    <row r="39" spans="1:47" x14ac:dyDescent="0.2">
      <c r="A39" s="100"/>
      <c r="B39" s="99"/>
      <c r="D39" s="101"/>
      <c r="E39" s="98"/>
      <c r="F39" s="99"/>
      <c r="G39" s="98"/>
      <c r="I39" s="99"/>
      <c r="J39" s="51"/>
      <c r="K39" s="56"/>
      <c r="L39" s="29"/>
      <c r="M39" s="57"/>
      <c r="N39" s="29"/>
      <c r="O39" s="51"/>
      <c r="P39" s="56"/>
      <c r="Q39" s="29"/>
      <c r="R39" s="51"/>
      <c r="S39" s="56"/>
      <c r="T39" s="29"/>
      <c r="U39" s="51"/>
      <c r="V39" s="56"/>
      <c r="W39" s="29"/>
      <c r="X39" s="51"/>
      <c r="Y39" s="56"/>
      <c r="Z39" s="29"/>
      <c r="AA39" s="51"/>
      <c r="AB39" s="56"/>
      <c r="AC39" s="29"/>
      <c r="AD39" s="33"/>
      <c r="AF39" s="29"/>
      <c r="AG39" s="29"/>
      <c r="AI39" s="9"/>
      <c r="AJ39" s="9"/>
      <c r="AK39" s="27"/>
      <c r="AL39" s="48"/>
      <c r="AM39" s="27"/>
      <c r="AN39" s="1"/>
      <c r="AO39" s="1"/>
      <c r="AP39" s="1"/>
      <c r="AQ39" s="1"/>
      <c r="AR39" s="1"/>
      <c r="AS39" s="1"/>
      <c r="AT39" s="1"/>
      <c r="AU39" s="1"/>
    </row>
    <row r="40" spans="1:47" x14ac:dyDescent="0.2">
      <c r="A40" s="97"/>
      <c r="B40" s="102"/>
      <c r="C40" s="138"/>
      <c r="D40" s="64"/>
      <c r="E40" s="98"/>
      <c r="F40" s="97"/>
      <c r="G40" s="102"/>
      <c r="I40" s="64"/>
      <c r="J40" s="51"/>
      <c r="K40" s="56"/>
      <c r="L40" s="29"/>
      <c r="M40" s="51"/>
      <c r="N40" s="56"/>
      <c r="O40" s="29"/>
      <c r="P40" s="51"/>
      <c r="Q40" s="56"/>
      <c r="R40" s="29"/>
      <c r="S40" s="51"/>
      <c r="T40" s="57"/>
      <c r="U40" s="29"/>
      <c r="V40" s="51"/>
      <c r="W40" s="56"/>
      <c r="X40" s="29"/>
      <c r="Y40" s="51"/>
      <c r="Z40" s="56"/>
      <c r="AA40" s="29"/>
      <c r="AB40" s="51"/>
      <c r="AC40" s="56"/>
      <c r="AD40" s="29"/>
      <c r="AE40" s="51"/>
      <c r="AF40" s="56"/>
      <c r="AG40" s="29"/>
      <c r="AH40" s="51"/>
      <c r="AI40" s="56"/>
      <c r="AJ40" s="29"/>
      <c r="AK40" s="33"/>
      <c r="AL40" s="29"/>
      <c r="AP40" s="9"/>
      <c r="AR40" s="27"/>
      <c r="AS40" s="48"/>
      <c r="AT40" s="27"/>
      <c r="AU40" s="1"/>
    </row>
    <row r="41" spans="1:47" x14ac:dyDescent="0.2">
      <c r="A41" s="100"/>
      <c r="B41" s="99"/>
      <c r="D41" s="101"/>
      <c r="E41" s="98"/>
      <c r="F41" s="99"/>
      <c r="G41" s="98"/>
      <c r="I41" s="99"/>
      <c r="J41" s="51"/>
      <c r="K41" s="56"/>
      <c r="L41" s="29"/>
      <c r="M41" s="51"/>
      <c r="N41" s="56"/>
      <c r="O41" s="29"/>
      <c r="P41" s="51"/>
      <c r="Q41" s="56"/>
      <c r="R41" s="29"/>
      <c r="S41" s="51"/>
      <c r="T41" s="57"/>
      <c r="U41" s="29"/>
      <c r="V41" s="51"/>
      <c r="W41" s="56"/>
      <c r="X41" s="29"/>
      <c r="Y41" s="51"/>
      <c r="Z41" s="56"/>
      <c r="AA41" s="29"/>
      <c r="AB41" s="51"/>
      <c r="AC41" s="56"/>
      <c r="AD41" s="29"/>
      <c r="AE41" s="51"/>
      <c r="AF41" s="56"/>
      <c r="AG41" s="29"/>
      <c r="AH41" s="51"/>
      <c r="AI41" s="56"/>
      <c r="AJ41" s="29"/>
      <c r="AK41" s="33"/>
      <c r="AL41" s="29"/>
      <c r="AP41" s="9"/>
      <c r="AR41" s="27"/>
      <c r="AS41" s="48"/>
      <c r="AT41" s="27"/>
      <c r="AU41" s="1"/>
    </row>
    <row r="42" spans="1:47" x14ac:dyDescent="0.2">
      <c r="J42" s="51"/>
      <c r="K42" s="56"/>
      <c r="L42" s="29"/>
      <c r="M42" s="51"/>
      <c r="N42" s="56"/>
      <c r="O42" s="29"/>
      <c r="P42" s="51"/>
      <c r="Q42" s="56"/>
      <c r="R42" s="29"/>
      <c r="S42" s="51"/>
      <c r="T42" s="57"/>
      <c r="U42" s="29"/>
      <c r="V42" s="51"/>
      <c r="W42" s="56"/>
      <c r="X42" s="29"/>
      <c r="Y42" s="51"/>
      <c r="Z42" s="56"/>
      <c r="AA42" s="29"/>
      <c r="AB42" s="51"/>
      <c r="AC42" s="56"/>
      <c r="AD42" s="29"/>
      <c r="AE42" s="51"/>
      <c r="AF42" s="56"/>
      <c r="AG42" s="29"/>
      <c r="AH42" s="51"/>
      <c r="AI42" s="56"/>
      <c r="AJ42" s="29"/>
      <c r="AK42" s="33"/>
      <c r="AL42" s="29"/>
      <c r="AP42" s="9"/>
      <c r="AR42" s="27"/>
      <c r="AS42" s="48"/>
      <c r="AT42" s="27"/>
      <c r="AU42" s="1"/>
    </row>
    <row r="43" spans="1:47" x14ac:dyDescent="0.2">
      <c r="J43" s="51"/>
      <c r="K43" s="56"/>
      <c r="L43" s="29"/>
      <c r="M43" s="51"/>
      <c r="N43" s="56"/>
      <c r="O43" s="29"/>
      <c r="P43" s="51"/>
      <c r="Q43" s="56"/>
      <c r="R43" s="29"/>
      <c r="S43" s="51"/>
      <c r="T43" s="57"/>
      <c r="U43" s="29"/>
      <c r="V43" s="51"/>
      <c r="W43" s="56"/>
      <c r="X43" s="29"/>
      <c r="Y43" s="51"/>
      <c r="Z43" s="56"/>
      <c r="AA43" s="29"/>
      <c r="AB43" s="51"/>
      <c r="AC43" s="56"/>
      <c r="AD43" s="29"/>
      <c r="AE43" s="51"/>
      <c r="AF43" s="56"/>
      <c r="AG43" s="29"/>
      <c r="AH43" s="51"/>
      <c r="AI43" s="56"/>
      <c r="AJ43" s="29"/>
      <c r="AK43" s="33"/>
      <c r="AL43" s="29"/>
      <c r="AP43" s="9"/>
      <c r="AR43" s="27"/>
      <c r="AS43" s="48"/>
      <c r="AT43" s="27"/>
      <c r="AU43" s="1"/>
    </row>
    <row r="44" spans="1:47" x14ac:dyDescent="0.2">
      <c r="J44" s="51"/>
      <c r="K44" s="56"/>
      <c r="L44" s="29"/>
      <c r="M44" s="51"/>
      <c r="N44" s="56"/>
      <c r="O44" s="29"/>
      <c r="P44" s="51"/>
      <c r="Q44" s="56"/>
      <c r="R44" s="29"/>
      <c r="S44" s="51"/>
      <c r="T44" s="57"/>
      <c r="U44" s="29"/>
      <c r="V44" s="51"/>
      <c r="W44" s="56"/>
      <c r="X44" s="29"/>
      <c r="Y44" s="51"/>
      <c r="Z44" s="56"/>
      <c r="AA44" s="29"/>
      <c r="AB44" s="51"/>
      <c r="AC44" s="56"/>
      <c r="AD44" s="29"/>
      <c r="AE44" s="51"/>
      <c r="AF44" s="56"/>
      <c r="AG44" s="29"/>
      <c r="AH44" s="51"/>
      <c r="AI44" s="56"/>
      <c r="AJ44" s="29"/>
      <c r="AK44" s="33"/>
      <c r="AL44" s="29"/>
      <c r="AP44" s="9"/>
      <c r="AR44" s="27"/>
      <c r="AS44" s="48"/>
      <c r="AT44" s="27"/>
      <c r="AU44" s="1"/>
    </row>
    <row r="45" spans="1:47" x14ac:dyDescent="0.2">
      <c r="J45" s="51"/>
      <c r="K45" s="56"/>
      <c r="L45" s="29"/>
      <c r="M45" s="51"/>
      <c r="N45" s="56"/>
      <c r="O45" s="29"/>
      <c r="P45" s="51"/>
      <c r="Q45" s="56"/>
      <c r="R45" s="29"/>
      <c r="S45" s="51"/>
      <c r="T45" s="57"/>
      <c r="U45" s="29"/>
      <c r="V45" s="51"/>
      <c r="W45" s="56"/>
      <c r="X45" s="29"/>
      <c r="Y45" s="51"/>
      <c r="Z45" s="56"/>
      <c r="AA45" s="29"/>
      <c r="AB45" s="51"/>
      <c r="AC45" s="56"/>
      <c r="AD45" s="29"/>
      <c r="AE45" s="51"/>
      <c r="AF45" s="56"/>
      <c r="AG45" s="29"/>
      <c r="AH45" s="51"/>
      <c r="AI45" s="56"/>
      <c r="AJ45" s="29"/>
      <c r="AK45" s="33"/>
      <c r="AL45" s="29"/>
      <c r="AP45" s="9"/>
      <c r="AR45" s="27"/>
      <c r="AS45" s="48"/>
      <c r="AT45" s="27"/>
      <c r="AU45" s="1"/>
    </row>
    <row r="46" spans="1:47" x14ac:dyDescent="0.2">
      <c r="J46" s="51"/>
      <c r="K46" s="56"/>
      <c r="L46" s="29"/>
      <c r="M46" s="51"/>
      <c r="N46" s="56"/>
      <c r="O46" s="29"/>
      <c r="P46" s="51"/>
      <c r="Q46" s="56"/>
      <c r="R46" s="29"/>
      <c r="S46" s="51"/>
      <c r="T46" s="57"/>
      <c r="U46" s="29"/>
      <c r="V46" s="51"/>
      <c r="W46" s="56"/>
      <c r="X46" s="29"/>
      <c r="Y46" s="51"/>
      <c r="Z46" s="56"/>
      <c r="AA46" s="29"/>
      <c r="AB46" s="51"/>
      <c r="AC46" s="56"/>
      <c r="AD46" s="29"/>
      <c r="AE46" s="51"/>
      <c r="AF46" s="56"/>
      <c r="AG46" s="29"/>
      <c r="AH46" s="51"/>
      <c r="AI46" s="56"/>
      <c r="AJ46" s="29"/>
      <c r="AK46" s="33"/>
      <c r="AL46" s="29"/>
      <c r="AP46" s="9"/>
      <c r="AR46" s="27"/>
      <c r="AS46" s="48"/>
      <c r="AT46" s="27"/>
      <c r="AU46" s="1"/>
    </row>
    <row r="47" spans="1:47" x14ac:dyDescent="0.2">
      <c r="J47" s="51"/>
      <c r="K47" s="56"/>
      <c r="L47" s="29"/>
      <c r="M47" s="51"/>
      <c r="N47" s="56"/>
      <c r="O47" s="29"/>
      <c r="P47" s="51"/>
      <c r="Q47" s="56"/>
      <c r="R47" s="29"/>
      <c r="S47" s="51"/>
      <c r="T47" s="57"/>
      <c r="U47" s="29"/>
      <c r="V47" s="51"/>
      <c r="W47" s="56"/>
      <c r="X47" s="29"/>
      <c r="Y47" s="51"/>
      <c r="Z47" s="56"/>
      <c r="AA47" s="29"/>
      <c r="AB47" s="51"/>
      <c r="AC47" s="56"/>
      <c r="AD47" s="29"/>
      <c r="AE47" s="51"/>
      <c r="AF47" s="56"/>
      <c r="AG47" s="29"/>
      <c r="AH47" s="51"/>
      <c r="AI47" s="56"/>
      <c r="AJ47" s="29"/>
      <c r="AK47" s="33"/>
      <c r="AL47" s="29"/>
      <c r="AP47" s="9"/>
      <c r="AR47" s="27"/>
      <c r="AS47" s="48"/>
      <c r="AT47" s="27"/>
      <c r="AU47" s="1"/>
    </row>
    <row r="48" spans="1:47" x14ac:dyDescent="0.2">
      <c r="J48" s="51"/>
      <c r="K48" s="56"/>
      <c r="L48" s="29"/>
      <c r="M48" s="51"/>
      <c r="N48" s="56"/>
      <c r="O48" s="29"/>
      <c r="P48" s="51"/>
      <c r="Q48" s="56"/>
      <c r="R48" s="29"/>
      <c r="S48" s="51"/>
      <c r="T48" s="57"/>
      <c r="U48" s="29"/>
      <c r="V48" s="51"/>
      <c r="W48" s="56"/>
      <c r="X48" s="29"/>
      <c r="Y48" s="51"/>
      <c r="Z48" s="56"/>
      <c r="AA48" s="29"/>
      <c r="AB48" s="51"/>
      <c r="AC48" s="56"/>
      <c r="AD48" s="29"/>
      <c r="AE48" s="51"/>
      <c r="AF48" s="56"/>
      <c r="AG48" s="29"/>
      <c r="AH48" s="51"/>
      <c r="AI48" s="56"/>
      <c r="AJ48" s="29"/>
      <c r="AK48" s="33"/>
      <c r="AL48" s="29"/>
      <c r="AP48" s="9"/>
      <c r="AR48" s="27"/>
      <c r="AS48" s="48"/>
      <c r="AT48" s="27"/>
      <c r="AU48" s="1"/>
    </row>
    <row r="49" spans="10:47" x14ac:dyDescent="0.2">
      <c r="J49" s="51"/>
      <c r="K49" s="56"/>
      <c r="L49" s="29"/>
      <c r="M49" s="51"/>
      <c r="N49" s="56"/>
      <c r="O49" s="29"/>
      <c r="P49" s="51"/>
      <c r="Q49" s="56"/>
      <c r="R49" s="29"/>
      <c r="S49" s="51"/>
      <c r="T49" s="57"/>
      <c r="U49" s="29"/>
      <c r="V49" s="51"/>
      <c r="W49" s="56"/>
      <c r="X49" s="29"/>
      <c r="Y49" s="51"/>
      <c r="Z49" s="56"/>
      <c r="AA49" s="29"/>
      <c r="AB49" s="51"/>
      <c r="AC49" s="56"/>
      <c r="AD49" s="29"/>
      <c r="AE49" s="51"/>
      <c r="AF49" s="56"/>
      <c r="AG49" s="29"/>
      <c r="AH49" s="51"/>
      <c r="AI49" s="56"/>
      <c r="AJ49" s="29"/>
      <c r="AK49" s="33"/>
      <c r="AL49" s="29"/>
      <c r="AP49" s="9"/>
      <c r="AR49" s="27"/>
      <c r="AS49" s="48"/>
      <c r="AT49" s="27"/>
      <c r="AU49" s="1"/>
    </row>
    <row r="50" spans="10:47" x14ac:dyDescent="0.2">
      <c r="J50" s="51"/>
      <c r="K50" s="56"/>
      <c r="L50" s="29"/>
      <c r="M50" s="51"/>
      <c r="N50" s="56"/>
      <c r="O50" s="29"/>
      <c r="P50" s="51"/>
      <c r="Q50" s="56"/>
      <c r="R50" s="29"/>
      <c r="S50" s="51"/>
      <c r="T50" s="57"/>
      <c r="U50" s="29"/>
      <c r="V50" s="51"/>
      <c r="W50" s="56"/>
      <c r="X50" s="29"/>
      <c r="Y50" s="51"/>
      <c r="Z50" s="56"/>
      <c r="AA50" s="29"/>
      <c r="AB50" s="51"/>
      <c r="AC50" s="56"/>
      <c r="AD50" s="29"/>
      <c r="AE50" s="51"/>
      <c r="AF50" s="56"/>
      <c r="AG50" s="29"/>
      <c r="AH50" s="51"/>
      <c r="AI50" s="56"/>
      <c r="AJ50" s="29"/>
      <c r="AK50" s="33"/>
      <c r="AL50" s="29"/>
      <c r="AP50" s="9"/>
      <c r="AR50" s="27"/>
      <c r="AS50" s="48"/>
      <c r="AT50" s="27"/>
      <c r="AU50" s="1"/>
    </row>
    <row r="51" spans="10:47" x14ac:dyDescent="0.2">
      <c r="J51" s="51"/>
      <c r="K51" s="56"/>
      <c r="L51" s="29"/>
      <c r="M51" s="51"/>
      <c r="N51" s="56"/>
      <c r="O51" s="29"/>
      <c r="P51" s="51"/>
      <c r="Q51" s="56"/>
      <c r="R51" s="29"/>
      <c r="S51" s="51"/>
      <c r="T51" s="57"/>
      <c r="U51" s="29"/>
      <c r="V51" s="51"/>
      <c r="W51" s="56"/>
      <c r="X51" s="29"/>
      <c r="Y51" s="51"/>
      <c r="Z51" s="56"/>
      <c r="AA51" s="29"/>
      <c r="AB51" s="51"/>
      <c r="AC51" s="56"/>
      <c r="AD51" s="29"/>
      <c r="AE51" s="51"/>
      <c r="AF51" s="56"/>
      <c r="AG51" s="29"/>
      <c r="AH51" s="51"/>
      <c r="AI51" s="56"/>
      <c r="AJ51" s="29"/>
      <c r="AK51" s="33"/>
      <c r="AL51" s="29"/>
      <c r="AP51" s="9"/>
      <c r="AR51" s="27"/>
      <c r="AS51" s="48"/>
      <c r="AT51" s="27"/>
      <c r="AU51" s="1"/>
    </row>
    <row r="52" spans="10:47" x14ac:dyDescent="0.2">
      <c r="J52" s="51"/>
      <c r="K52" s="56"/>
      <c r="L52" s="29"/>
      <c r="M52" s="51"/>
      <c r="N52" s="56"/>
      <c r="O52" s="29"/>
      <c r="P52" s="51"/>
      <c r="Q52" s="56"/>
      <c r="R52" s="29"/>
      <c r="S52" s="51"/>
      <c r="T52" s="57"/>
      <c r="U52" s="29"/>
      <c r="V52" s="51"/>
      <c r="W52" s="56"/>
      <c r="X52" s="29"/>
      <c r="Y52" s="51"/>
      <c r="Z52" s="56"/>
      <c r="AA52" s="29"/>
      <c r="AB52" s="51"/>
      <c r="AC52" s="56"/>
      <c r="AD52" s="29"/>
      <c r="AE52" s="51"/>
      <c r="AF52" s="56"/>
      <c r="AG52" s="29"/>
      <c r="AH52" s="51"/>
      <c r="AI52" s="56"/>
      <c r="AJ52" s="29"/>
      <c r="AK52" s="33"/>
      <c r="AL52" s="29"/>
      <c r="AP52" s="9"/>
      <c r="AR52" s="27"/>
      <c r="AS52" s="48"/>
      <c r="AT52" s="27"/>
      <c r="AU52" s="1"/>
    </row>
    <row r="53" spans="10:47" x14ac:dyDescent="0.2">
      <c r="J53" s="51"/>
      <c r="K53" s="56"/>
      <c r="L53" s="29"/>
      <c r="M53" s="51"/>
      <c r="N53" s="56"/>
      <c r="O53" s="29"/>
      <c r="P53" s="51"/>
      <c r="Q53" s="56"/>
      <c r="R53" s="29"/>
      <c r="S53" s="51"/>
      <c r="T53" s="57"/>
      <c r="U53" s="29"/>
      <c r="V53" s="51"/>
      <c r="W53" s="56"/>
      <c r="X53" s="29"/>
      <c r="Y53" s="51"/>
      <c r="Z53" s="56"/>
      <c r="AA53" s="29"/>
      <c r="AB53" s="51"/>
      <c r="AC53" s="56"/>
      <c r="AD53" s="29"/>
      <c r="AE53" s="51"/>
      <c r="AF53" s="56"/>
      <c r="AG53" s="29"/>
      <c r="AH53" s="51"/>
      <c r="AI53" s="56"/>
      <c r="AJ53" s="29"/>
      <c r="AK53" s="33"/>
      <c r="AL53" s="29"/>
      <c r="AP53" s="9"/>
      <c r="AR53" s="27"/>
      <c r="AS53" s="48"/>
      <c r="AT53" s="27"/>
      <c r="AU53" s="1"/>
    </row>
    <row r="54" spans="10:47" x14ac:dyDescent="0.2">
      <c r="J54" s="51"/>
      <c r="K54" s="56"/>
      <c r="L54" s="29"/>
      <c r="M54" s="51"/>
      <c r="N54" s="56"/>
      <c r="O54" s="29"/>
      <c r="P54" s="51"/>
      <c r="Q54" s="56"/>
      <c r="R54" s="29"/>
      <c r="S54" s="51"/>
      <c r="T54" s="57"/>
      <c r="U54" s="29"/>
      <c r="V54" s="51"/>
      <c r="W54" s="56"/>
      <c r="X54" s="29"/>
      <c r="Y54" s="51"/>
      <c r="Z54" s="56"/>
      <c r="AA54" s="29"/>
      <c r="AB54" s="51"/>
      <c r="AC54" s="56"/>
      <c r="AD54" s="29"/>
      <c r="AE54" s="51"/>
      <c r="AF54" s="56"/>
      <c r="AG54" s="29"/>
      <c r="AH54" s="51"/>
      <c r="AI54" s="56"/>
      <c r="AJ54" s="29"/>
      <c r="AK54" s="33"/>
      <c r="AL54" s="29"/>
      <c r="AP54" s="9"/>
      <c r="AR54" s="27"/>
      <c r="AS54" s="48"/>
      <c r="AT54" s="27"/>
      <c r="AU54" s="1"/>
    </row>
    <row r="55" spans="10:47" x14ac:dyDescent="0.2">
      <c r="J55" s="51"/>
      <c r="K55" s="56"/>
      <c r="L55" s="29"/>
      <c r="M55" s="51"/>
      <c r="N55" s="56"/>
      <c r="O55" s="29"/>
      <c r="P55" s="51"/>
      <c r="Q55" s="56"/>
      <c r="R55" s="29"/>
      <c r="S55" s="51"/>
      <c r="T55" s="57"/>
      <c r="U55" s="29"/>
      <c r="V55" s="51"/>
      <c r="W55" s="56"/>
      <c r="X55" s="29"/>
      <c r="Y55" s="51"/>
      <c r="Z55" s="56"/>
      <c r="AA55" s="29"/>
      <c r="AB55" s="51"/>
      <c r="AC55" s="56"/>
      <c r="AD55" s="29"/>
      <c r="AE55" s="51"/>
      <c r="AF55" s="56"/>
      <c r="AG55" s="29"/>
      <c r="AH55" s="51"/>
      <c r="AI55" s="56"/>
      <c r="AJ55" s="29"/>
      <c r="AK55" s="33"/>
      <c r="AL55" s="29"/>
      <c r="AP55" s="9"/>
      <c r="AR55" s="27"/>
      <c r="AS55" s="48"/>
      <c r="AT55" s="27"/>
      <c r="AU55" s="1"/>
    </row>
    <row r="56" spans="10:47" x14ac:dyDescent="0.2">
      <c r="J56" s="51"/>
      <c r="K56" s="56"/>
      <c r="L56" s="29"/>
      <c r="M56" s="51"/>
      <c r="N56" s="56"/>
      <c r="O56" s="29"/>
      <c r="P56" s="51"/>
      <c r="Q56" s="56"/>
      <c r="R56" s="29"/>
      <c r="S56" s="51"/>
      <c r="T56" s="57"/>
      <c r="U56" s="29"/>
      <c r="V56" s="51"/>
      <c r="W56" s="56"/>
      <c r="X56" s="29"/>
      <c r="Y56" s="51"/>
      <c r="Z56" s="56"/>
      <c r="AA56" s="29"/>
      <c r="AB56" s="51"/>
      <c r="AC56" s="56"/>
      <c r="AD56" s="29"/>
      <c r="AE56" s="51"/>
      <c r="AF56" s="56"/>
      <c r="AG56" s="29"/>
      <c r="AH56" s="51"/>
      <c r="AI56" s="56"/>
      <c r="AJ56" s="29"/>
      <c r="AK56" s="33"/>
      <c r="AL56" s="29"/>
      <c r="AP56" s="9"/>
      <c r="AR56" s="27"/>
      <c r="AS56" s="48"/>
      <c r="AT56" s="27"/>
      <c r="AU56" s="1"/>
    </row>
    <row r="57" spans="10:47" x14ac:dyDescent="0.2">
      <c r="J57" s="51"/>
      <c r="K57" s="56"/>
      <c r="L57" s="29"/>
      <c r="M57" s="51"/>
      <c r="N57" s="56"/>
      <c r="O57" s="29"/>
      <c r="P57" s="51"/>
      <c r="Q57" s="56"/>
      <c r="R57" s="29"/>
      <c r="S57" s="51"/>
      <c r="T57" s="57"/>
      <c r="U57" s="29"/>
      <c r="V57" s="51"/>
      <c r="W57" s="56"/>
      <c r="X57" s="29"/>
      <c r="Y57" s="51"/>
      <c r="Z57" s="56"/>
      <c r="AA57" s="29"/>
      <c r="AB57" s="51"/>
      <c r="AC57" s="56"/>
      <c r="AD57" s="29"/>
      <c r="AE57" s="51"/>
      <c r="AF57" s="56"/>
      <c r="AG57" s="29"/>
      <c r="AH57" s="51"/>
      <c r="AI57" s="56"/>
      <c r="AJ57" s="29"/>
      <c r="AK57" s="33"/>
      <c r="AL57" s="29"/>
      <c r="AP57" s="9"/>
      <c r="AR57" s="27"/>
      <c r="AS57" s="48"/>
      <c r="AT57" s="27"/>
      <c r="AU57" s="1"/>
    </row>
    <row r="58" spans="10:47" x14ac:dyDescent="0.2">
      <c r="J58" s="51"/>
      <c r="K58" s="56"/>
      <c r="L58" s="29"/>
      <c r="M58" s="51"/>
      <c r="N58" s="56"/>
      <c r="O58" s="29"/>
      <c r="P58" s="51"/>
      <c r="Q58" s="56"/>
      <c r="R58" s="29"/>
      <c r="S58" s="51"/>
      <c r="T58" s="57"/>
      <c r="U58" s="29"/>
      <c r="V58" s="51"/>
      <c r="W58" s="56"/>
      <c r="X58" s="29"/>
      <c r="Y58" s="51"/>
      <c r="Z58" s="56"/>
      <c r="AA58" s="29"/>
      <c r="AB58" s="51"/>
      <c r="AC58" s="56"/>
      <c r="AD58" s="29"/>
      <c r="AE58" s="51"/>
      <c r="AF58" s="56"/>
      <c r="AG58" s="29"/>
      <c r="AH58" s="51"/>
      <c r="AI58" s="56"/>
      <c r="AJ58" s="29"/>
      <c r="AK58" s="33"/>
      <c r="AL58" s="29"/>
      <c r="AP58" s="9"/>
      <c r="AR58" s="27"/>
      <c r="AS58" s="48"/>
      <c r="AT58" s="27"/>
      <c r="AU58" s="1"/>
    </row>
    <row r="59" spans="10:47" x14ac:dyDescent="0.2">
      <c r="J59" s="51"/>
      <c r="K59" s="56"/>
      <c r="L59" s="29"/>
      <c r="M59" s="51"/>
      <c r="N59" s="56"/>
      <c r="O59" s="29"/>
      <c r="P59" s="51"/>
      <c r="Q59" s="56"/>
      <c r="R59" s="29"/>
      <c r="S59" s="51"/>
      <c r="T59" s="57"/>
      <c r="U59" s="29"/>
      <c r="V59" s="51"/>
      <c r="W59" s="56"/>
      <c r="X59" s="29"/>
      <c r="Y59" s="51"/>
      <c r="Z59" s="56"/>
      <c r="AA59" s="29"/>
      <c r="AB59" s="51"/>
      <c r="AC59" s="56"/>
      <c r="AD59" s="29"/>
      <c r="AE59" s="51"/>
      <c r="AF59" s="56"/>
      <c r="AG59" s="29"/>
      <c r="AH59" s="51"/>
      <c r="AI59" s="56"/>
      <c r="AJ59" s="29"/>
      <c r="AK59" s="33"/>
      <c r="AL59" s="29"/>
      <c r="AP59" s="9"/>
      <c r="AR59" s="27"/>
      <c r="AS59" s="48"/>
      <c r="AT59" s="27"/>
      <c r="AU59" s="1"/>
    </row>
    <row r="60" spans="10:47" x14ac:dyDescent="0.2">
      <c r="J60" s="51"/>
      <c r="K60" s="56"/>
      <c r="L60" s="29"/>
      <c r="M60" s="51"/>
      <c r="N60" s="56"/>
      <c r="O60" s="29"/>
      <c r="P60" s="51"/>
      <c r="Q60" s="56"/>
      <c r="R60" s="29"/>
      <c r="S60" s="51"/>
      <c r="T60" s="57"/>
      <c r="U60" s="29"/>
      <c r="V60" s="51"/>
      <c r="W60" s="56"/>
      <c r="X60" s="29"/>
      <c r="Y60" s="51"/>
      <c r="Z60" s="56"/>
      <c r="AA60" s="29"/>
      <c r="AB60" s="51"/>
      <c r="AC60" s="56"/>
      <c r="AD60" s="29"/>
      <c r="AE60" s="51"/>
      <c r="AF60" s="56"/>
      <c r="AG60" s="29"/>
      <c r="AH60" s="51"/>
      <c r="AI60" s="56"/>
      <c r="AJ60" s="29"/>
      <c r="AK60" s="33"/>
      <c r="AL60" s="29"/>
      <c r="AP60" s="9"/>
      <c r="AR60" s="27"/>
      <c r="AS60" s="48"/>
      <c r="AT60" s="27"/>
      <c r="AU60" s="1"/>
    </row>
    <row r="61" spans="10:47" x14ac:dyDescent="0.2">
      <c r="J61" s="51"/>
      <c r="K61" s="56"/>
      <c r="L61" s="29"/>
      <c r="M61" s="51"/>
      <c r="N61" s="56"/>
      <c r="O61" s="29"/>
      <c r="P61" s="51"/>
      <c r="Q61" s="56"/>
      <c r="R61" s="29"/>
      <c r="S61" s="51"/>
      <c r="T61" s="57"/>
      <c r="U61" s="29"/>
      <c r="V61" s="51"/>
      <c r="W61" s="56"/>
      <c r="X61" s="29"/>
      <c r="Y61" s="51"/>
      <c r="Z61" s="56"/>
      <c r="AA61" s="29"/>
      <c r="AB61" s="51"/>
      <c r="AC61" s="56"/>
      <c r="AD61" s="29"/>
      <c r="AE61" s="51"/>
      <c r="AF61" s="56"/>
      <c r="AG61" s="29"/>
      <c r="AH61" s="51"/>
      <c r="AI61" s="56"/>
      <c r="AJ61" s="29"/>
      <c r="AK61" s="33"/>
      <c r="AL61" s="29"/>
      <c r="AP61" s="9"/>
      <c r="AR61" s="27"/>
      <c r="AS61" s="48"/>
      <c r="AT61" s="27"/>
      <c r="AU61" s="1"/>
    </row>
    <row r="62" spans="10:47" x14ac:dyDescent="0.2">
      <c r="J62" s="51"/>
      <c r="K62" s="56"/>
      <c r="L62" s="29"/>
      <c r="M62" s="51"/>
      <c r="N62" s="56"/>
      <c r="O62" s="29"/>
      <c r="P62" s="51"/>
      <c r="Q62" s="56"/>
      <c r="R62" s="29"/>
      <c r="S62" s="51"/>
      <c r="T62" s="57"/>
      <c r="U62" s="29"/>
      <c r="V62" s="51"/>
      <c r="W62" s="56"/>
      <c r="X62" s="29"/>
      <c r="Y62" s="51"/>
      <c r="Z62" s="56"/>
      <c r="AA62" s="29"/>
      <c r="AB62" s="51"/>
      <c r="AC62" s="56"/>
      <c r="AD62" s="29"/>
      <c r="AE62" s="51"/>
      <c r="AF62" s="56"/>
      <c r="AG62" s="29"/>
      <c r="AH62" s="51"/>
      <c r="AI62" s="56"/>
      <c r="AJ62" s="29"/>
      <c r="AK62" s="33"/>
      <c r="AL62" s="29"/>
      <c r="AP62" s="9"/>
      <c r="AR62" s="27"/>
      <c r="AS62" s="48"/>
      <c r="AT62" s="27"/>
      <c r="AU62" s="1"/>
    </row>
    <row r="63" spans="10:47" x14ac:dyDescent="0.2">
      <c r="J63" s="51"/>
      <c r="K63" s="56"/>
      <c r="L63" s="29"/>
      <c r="M63" s="51"/>
      <c r="N63" s="56"/>
      <c r="O63" s="29"/>
      <c r="P63" s="51"/>
      <c r="Q63" s="56"/>
      <c r="R63" s="29"/>
      <c r="S63" s="51"/>
      <c r="T63" s="57"/>
      <c r="U63" s="29"/>
      <c r="V63" s="51"/>
      <c r="W63" s="56"/>
      <c r="X63" s="29"/>
      <c r="Y63" s="51"/>
      <c r="Z63" s="56"/>
      <c r="AA63" s="29"/>
      <c r="AB63" s="51"/>
      <c r="AC63" s="56"/>
      <c r="AD63" s="29"/>
      <c r="AE63" s="51"/>
      <c r="AF63" s="56"/>
      <c r="AG63" s="29"/>
      <c r="AH63" s="51"/>
      <c r="AI63" s="56"/>
      <c r="AJ63" s="29"/>
      <c r="AK63" s="33"/>
      <c r="AL63" s="29"/>
      <c r="AP63" s="9"/>
      <c r="AR63" s="27"/>
      <c r="AS63" s="48"/>
      <c r="AT63" s="27"/>
      <c r="AU63" s="1"/>
    </row>
    <row r="64" spans="10:47" x14ac:dyDescent="0.2">
      <c r="J64" s="51"/>
      <c r="K64" s="56"/>
      <c r="L64" s="29"/>
      <c r="M64" s="51"/>
      <c r="N64" s="56"/>
      <c r="O64" s="29"/>
      <c r="P64" s="51"/>
      <c r="Q64" s="56"/>
      <c r="R64" s="29"/>
      <c r="S64" s="51"/>
      <c r="T64" s="57"/>
      <c r="U64" s="29"/>
      <c r="V64" s="51"/>
      <c r="W64" s="56"/>
      <c r="X64" s="29"/>
      <c r="Y64" s="51"/>
      <c r="Z64" s="56"/>
      <c r="AA64" s="29"/>
      <c r="AB64" s="51"/>
      <c r="AC64" s="56"/>
      <c r="AD64" s="29"/>
      <c r="AE64" s="51"/>
      <c r="AF64" s="56"/>
      <c r="AG64" s="29"/>
      <c r="AH64" s="51"/>
      <c r="AI64" s="56"/>
      <c r="AJ64" s="29"/>
      <c r="AK64" s="33"/>
      <c r="AL64" s="29"/>
      <c r="AP64" s="9"/>
      <c r="AR64" s="27"/>
      <c r="AS64" s="48"/>
      <c r="AT64" s="27"/>
      <c r="AU64" s="1"/>
    </row>
    <row r="65" spans="10:47" x14ac:dyDescent="0.2">
      <c r="J65" s="51"/>
      <c r="K65" s="56"/>
      <c r="L65" s="29"/>
      <c r="M65" s="51"/>
      <c r="N65" s="56"/>
      <c r="O65" s="29"/>
      <c r="P65" s="51"/>
      <c r="Q65" s="56"/>
      <c r="R65" s="29"/>
      <c r="S65" s="51"/>
      <c r="T65" s="57"/>
      <c r="U65" s="29"/>
      <c r="V65" s="51"/>
      <c r="W65" s="56"/>
      <c r="X65" s="29"/>
      <c r="Y65" s="51"/>
      <c r="Z65" s="56"/>
      <c r="AA65" s="29"/>
      <c r="AB65" s="51"/>
      <c r="AC65" s="56"/>
      <c r="AD65" s="29"/>
      <c r="AE65" s="51"/>
      <c r="AF65" s="56"/>
      <c r="AG65" s="29"/>
      <c r="AH65" s="51"/>
      <c r="AI65" s="56"/>
      <c r="AJ65" s="29"/>
      <c r="AK65" s="33"/>
      <c r="AL65" s="29"/>
      <c r="AP65" s="9"/>
      <c r="AR65" s="27"/>
      <c r="AS65" s="48"/>
      <c r="AT65" s="27"/>
      <c r="AU65" s="1"/>
    </row>
    <row r="66" spans="10:47" x14ac:dyDescent="0.2">
      <c r="J66" s="51"/>
      <c r="K66" s="56"/>
      <c r="L66" s="29"/>
      <c r="M66" s="51"/>
      <c r="N66" s="56"/>
      <c r="O66" s="29"/>
      <c r="P66" s="51"/>
      <c r="Q66" s="56"/>
      <c r="R66" s="29"/>
      <c r="S66" s="51"/>
      <c r="T66" s="57"/>
      <c r="U66" s="29"/>
      <c r="V66" s="51"/>
      <c r="W66" s="56"/>
      <c r="X66" s="29"/>
      <c r="Y66" s="51"/>
      <c r="Z66" s="56"/>
      <c r="AA66" s="29"/>
      <c r="AB66" s="51"/>
      <c r="AC66" s="56"/>
      <c r="AD66" s="29"/>
      <c r="AE66" s="51"/>
      <c r="AF66" s="56"/>
      <c r="AG66" s="29"/>
      <c r="AH66" s="51"/>
      <c r="AI66" s="56"/>
      <c r="AJ66" s="29"/>
      <c r="AK66" s="33"/>
      <c r="AL66" s="29"/>
      <c r="AP66" s="9"/>
      <c r="AR66" s="27"/>
      <c r="AS66" s="48"/>
      <c r="AT66" s="27"/>
      <c r="AU66" s="1"/>
    </row>
    <row r="67" spans="10:47" x14ac:dyDescent="0.2">
      <c r="J67" s="51"/>
      <c r="K67" s="56"/>
      <c r="L67" s="29"/>
      <c r="M67" s="51"/>
      <c r="N67" s="56"/>
      <c r="O67" s="29"/>
      <c r="P67" s="51"/>
      <c r="Q67" s="56"/>
      <c r="R67" s="29"/>
      <c r="S67" s="51"/>
      <c r="T67" s="57"/>
      <c r="U67" s="29"/>
      <c r="V67" s="51"/>
      <c r="W67" s="56"/>
      <c r="X67" s="29"/>
      <c r="Y67" s="51"/>
      <c r="Z67" s="56"/>
      <c r="AA67" s="29"/>
      <c r="AB67" s="51"/>
      <c r="AC67" s="56"/>
      <c r="AD67" s="29"/>
      <c r="AE67" s="51"/>
      <c r="AF67" s="56"/>
      <c r="AG67" s="29"/>
      <c r="AH67" s="51"/>
      <c r="AI67" s="56"/>
      <c r="AJ67" s="29"/>
      <c r="AK67" s="33"/>
      <c r="AL67" s="29"/>
      <c r="AP67" s="9"/>
      <c r="AR67" s="27"/>
      <c r="AS67" s="48"/>
      <c r="AT67" s="27"/>
      <c r="AU67" s="1"/>
    </row>
    <row r="68" spans="10:47" x14ac:dyDescent="0.2">
      <c r="J68" s="51"/>
      <c r="K68" s="56"/>
      <c r="L68" s="29"/>
      <c r="M68" s="51"/>
      <c r="N68" s="56"/>
      <c r="O68" s="29"/>
      <c r="P68" s="51"/>
      <c r="Q68" s="56"/>
      <c r="R68" s="29"/>
      <c r="S68" s="51"/>
      <c r="T68" s="57"/>
      <c r="U68" s="29"/>
      <c r="V68" s="51"/>
      <c r="W68" s="56"/>
      <c r="X68" s="29"/>
      <c r="Y68" s="51"/>
      <c r="Z68" s="56"/>
      <c r="AA68" s="29"/>
      <c r="AB68" s="51"/>
      <c r="AC68" s="56"/>
      <c r="AD68" s="29"/>
      <c r="AE68" s="51"/>
      <c r="AF68" s="56"/>
      <c r="AG68" s="29"/>
      <c r="AH68" s="51"/>
      <c r="AI68" s="56"/>
      <c r="AJ68" s="29"/>
      <c r="AK68" s="33"/>
      <c r="AL68" s="29"/>
      <c r="AP68" s="9"/>
      <c r="AR68" s="27"/>
      <c r="AS68" s="48"/>
      <c r="AT68" s="27"/>
      <c r="AU68" s="1"/>
    </row>
    <row r="69" spans="10:47" x14ac:dyDescent="0.2">
      <c r="J69" s="51"/>
      <c r="K69" s="56"/>
      <c r="L69" s="29"/>
      <c r="M69" s="51"/>
      <c r="N69" s="56"/>
      <c r="O69" s="29"/>
      <c r="P69" s="51"/>
      <c r="Q69" s="56"/>
      <c r="R69" s="29"/>
      <c r="S69" s="51"/>
      <c r="T69" s="57"/>
      <c r="U69" s="29"/>
      <c r="V69" s="51"/>
      <c r="W69" s="56"/>
      <c r="X69" s="29"/>
      <c r="Y69" s="51"/>
      <c r="Z69" s="56"/>
      <c r="AA69" s="29"/>
      <c r="AB69" s="51"/>
      <c r="AC69" s="56"/>
      <c r="AD69" s="29"/>
      <c r="AE69" s="51"/>
      <c r="AF69" s="56"/>
      <c r="AG69" s="29"/>
      <c r="AH69" s="51"/>
      <c r="AI69" s="56"/>
      <c r="AJ69" s="29"/>
      <c r="AK69" s="33"/>
      <c r="AL69" s="29"/>
      <c r="AP69" s="9"/>
      <c r="AR69" s="27"/>
      <c r="AS69" s="48"/>
      <c r="AT69" s="27"/>
      <c r="AU69" s="1"/>
    </row>
    <row r="70" spans="10:47" x14ac:dyDescent="0.2">
      <c r="J70" s="51"/>
      <c r="K70" s="56"/>
      <c r="L70" s="29"/>
      <c r="M70" s="51"/>
      <c r="N70" s="56"/>
      <c r="O70" s="29"/>
      <c r="P70" s="51"/>
      <c r="Q70" s="56"/>
      <c r="R70" s="29"/>
      <c r="S70" s="51"/>
      <c r="T70" s="57"/>
      <c r="U70" s="29"/>
      <c r="V70" s="51"/>
      <c r="W70" s="56"/>
      <c r="X70" s="29"/>
      <c r="Y70" s="51"/>
      <c r="Z70" s="56"/>
      <c r="AA70" s="29"/>
      <c r="AB70" s="51"/>
      <c r="AC70" s="56"/>
      <c r="AD70" s="29"/>
      <c r="AE70" s="51"/>
      <c r="AF70" s="56"/>
      <c r="AG70" s="29"/>
      <c r="AH70" s="51"/>
      <c r="AI70" s="56"/>
      <c r="AJ70" s="29"/>
      <c r="AK70" s="33"/>
      <c r="AL70" s="29"/>
      <c r="AP70" s="9"/>
      <c r="AR70" s="27"/>
      <c r="AS70" s="48"/>
      <c r="AT70" s="27"/>
      <c r="AU70" s="1"/>
    </row>
    <row r="71" spans="10:47" x14ac:dyDescent="0.2">
      <c r="J71" s="51"/>
      <c r="K71" s="56"/>
      <c r="L71" s="29"/>
      <c r="M71" s="51"/>
      <c r="N71" s="56"/>
      <c r="O71" s="29"/>
      <c r="P71" s="51"/>
      <c r="Q71" s="56"/>
      <c r="R71" s="29"/>
      <c r="S71" s="51"/>
      <c r="T71" s="57"/>
      <c r="U71" s="29"/>
      <c r="V71" s="51"/>
      <c r="W71" s="56"/>
      <c r="X71" s="29"/>
      <c r="Y71" s="51"/>
      <c r="Z71" s="56"/>
      <c r="AA71" s="29"/>
      <c r="AB71" s="51"/>
      <c r="AC71" s="56"/>
      <c r="AD71" s="29"/>
      <c r="AE71" s="51"/>
      <c r="AF71" s="56"/>
      <c r="AG71" s="29"/>
      <c r="AH71" s="51"/>
      <c r="AI71" s="56"/>
      <c r="AJ71" s="29"/>
      <c r="AK71" s="33"/>
      <c r="AL71" s="29"/>
      <c r="AP71" s="9"/>
      <c r="AR71" s="27"/>
      <c r="AS71" s="48"/>
      <c r="AT71" s="27"/>
      <c r="AU71" s="1"/>
    </row>
  </sheetData>
  <sortState xmlns:xlrd2="http://schemas.microsoft.com/office/spreadsheetml/2017/richdata2" ref="F5:I37">
    <sortCondition descending="1" ref="I5:I37"/>
  </sortState>
  <phoneticPr fontId="0" type="noConversion"/>
  <conditionalFormatting sqref="D3 A3:A8 P3:P34 K3:K34 Y3:Y34 AM3:AM35 AN35:AO35 V3:V34 S3:S34 AQ35:IO35 AB3:AB34 AF3:AK35 L35:N35 V35:W35 Y35:Z35 P35:Q35 S35:T35 AB35:AC35 AC72:IV65535 Z73:AB65535 I72:Y65535 A72:B65535 D72:G65535 F3:F16 A10:A16 E3:E36 A18:A36 F18:F36 A38:C38 E38:H38 M18:M34 M3:M10 B3:C37 G3:H37 J2:AM2 J1:IV1 AN2:IO34 J40:X71 J38:Q39 AB40:IV71 U38:IO39 K36:IO37">
    <cfRule type="cellIs" dxfId="6" priority="29" stopIfTrue="1" operator="lessThan">
      <formula>0</formula>
    </cfRule>
  </conditionalFormatting>
  <conditionalFormatting sqref="AL3:AL35 X3:X35 AA3:AA35 AD3:AE35 R3:R35 U3:U35 O3:O35 D40 I40">
    <cfRule type="cellIs" dxfId="5" priority="35" stopIfTrue="1" operator="lessThan">
      <formula>0</formula>
    </cfRule>
    <cfRule type="cellIs" dxfId="4" priority="36" stopIfTrue="1" operator="greaterThan">
      <formula>15</formula>
    </cfRule>
  </conditionalFormatting>
  <conditionalFormatting sqref="D5:D38 I5:I38">
    <cfRule type="cellIs" dxfId="3" priority="45" stopIfTrue="1" operator="lessThan">
      <formula>0</formula>
    </cfRule>
    <cfRule type="cellIs" dxfId="2" priority="46" stopIfTrue="1" operator="greaterThan">
      <formula>0</formula>
    </cfRule>
  </conditionalFormatting>
  <conditionalFormatting sqref="A37">
    <cfRule type="cellIs" dxfId="1" priority="26" stopIfTrue="1" operator="lessThan">
      <formula>0</formula>
    </cfRule>
  </conditionalFormatting>
  <conditionalFormatting sqref="F37">
    <cfRule type="cellIs" dxfId="0" priority="25" stopIfTrue="1" operator="lessThan">
      <formula>0</formula>
    </cfRule>
  </conditionalFormatting>
  <pageMargins left="0.75" right="0.75" top="1" bottom="1" header="0.5" footer="0.5"/>
  <pageSetup paperSize="9" orientation="landscape" copies="6" r:id="rId1"/>
  <headerFooter alignWithMargins="0">
    <oddHeader xml:space="preserve">&amp;L&amp;"Arial,Bold"BOROUGH BY BOROUGH COMPARISON OF TRIPS 2016/2017 AND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update trip volumes</vt:lpstr>
      <vt:lpstr>19-20 &amp; 20-21 Trip comparison</vt:lpstr>
      <vt:lpstr>Descending Order</vt:lpstr>
      <vt:lpstr>'19-20 &amp; 20-21 Trip comparison'!Print_Titles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2017-06-19T12:15:56Z</cp:lastPrinted>
  <dcterms:created xsi:type="dcterms:W3CDTF">2000-05-16T15:24:17Z</dcterms:created>
  <dcterms:modified xsi:type="dcterms:W3CDTF">2020-07-14T12:43:50Z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6d37fd67b4254b3baa44b86c6799d93e</vt:lpwstr>
  </property>
  <property fmtid="{D5CDD505-2E9C-101B-9397-08002B2CF9AE}" pid="3" name="SW-FINGERPRINT">
    <vt:lpwstr/>
  </property>
</Properties>
</file>