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68D38E71-5FFF-489F-A5D9-35035EFDB2AA}" xr6:coauthVersionLast="45" xr6:coauthVersionMax="45" xr10:uidLastSave="{00000000-0000-0000-0000-000000000000}"/>
  <bookViews>
    <workbookView xWindow="24300" yWindow="0" windowWidth="21735" windowHeight="18390" xr2:uid="{00000000-000D-0000-FFFF-FFFF00000000}"/>
  </bookViews>
  <sheets>
    <sheet name="2019-20" sheetId="1" r:id="rId1"/>
  </sheets>
  <externalReferences>
    <externalReference r:id="rId2"/>
  </externalReferences>
  <definedNames>
    <definedName name="_xlnm.Print_Area" localSheetId="0">'2019-20'!$B$1:$M$57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K5" i="1"/>
  <c r="F4" i="1"/>
  <c r="H4" i="1" s="1"/>
  <c r="D43" i="1" l="1"/>
  <c r="D42" i="1"/>
  <c r="D41" i="1"/>
  <c r="E4" i="1" l="1"/>
  <c r="E5" i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F33" i="1" l="1"/>
  <c r="F9" i="1"/>
  <c r="F27" i="1"/>
  <c r="F32" i="1"/>
  <c r="F35" i="1"/>
  <c r="F24" i="1"/>
  <c r="F22" i="1"/>
  <c r="F13" i="1"/>
  <c r="F8" i="1"/>
  <c r="F10" i="1"/>
  <c r="F23" i="1"/>
  <c r="F26" i="1"/>
  <c r="F15" i="1"/>
  <c r="F14" i="1"/>
  <c r="F25" i="1"/>
  <c r="F12" i="1"/>
  <c r="F19" i="1"/>
  <c r="F17" i="1"/>
  <c r="F16" i="1"/>
  <c r="F11" i="1"/>
  <c r="F6" i="1"/>
  <c r="F21" i="1"/>
  <c r="F30" i="1"/>
  <c r="F36" i="1"/>
  <c r="F7" i="1"/>
  <c r="F29" i="1"/>
  <c r="F20" i="1"/>
  <c r="F31" i="1"/>
  <c r="F18" i="1"/>
  <c r="F28" i="1"/>
  <c r="F5" i="1"/>
  <c r="F34" i="1"/>
  <c r="I17" i="1" l="1"/>
  <c r="L17" i="1"/>
  <c r="H17" i="1"/>
  <c r="G17" i="1" s="1"/>
  <c r="I15" i="1"/>
  <c r="L15" i="1"/>
  <c r="H15" i="1"/>
  <c r="N15" i="1" s="1"/>
  <c r="L32" i="1"/>
  <c r="H32" i="1"/>
  <c r="G32" i="1" s="1"/>
  <c r="I32" i="1"/>
  <c r="I21" i="1"/>
  <c r="H21" i="1"/>
  <c r="L21" i="1"/>
  <c r="I7" i="1"/>
  <c r="H7" i="1"/>
  <c r="G7" i="1" s="1"/>
  <c r="L7" i="1"/>
  <c r="L27" i="1"/>
  <c r="I27" i="1"/>
  <c r="H27" i="1"/>
  <c r="I8" i="1"/>
  <c r="H8" i="1"/>
  <c r="N8" i="1" s="1"/>
  <c r="L8" i="1"/>
  <c r="L6" i="1"/>
  <c r="H6" i="1"/>
  <c r="I6" i="1"/>
  <c r="H30" i="1"/>
  <c r="G30" i="1" s="1"/>
  <c r="L30" i="1"/>
  <c r="I30" i="1"/>
  <c r="I11" i="1"/>
  <c r="H11" i="1"/>
  <c r="N11" i="1" s="1"/>
  <c r="L11" i="1"/>
  <c r="H12" i="1"/>
  <c r="G12" i="1" s="1"/>
  <c r="I12" i="1"/>
  <c r="L12" i="1"/>
  <c r="I26" i="1"/>
  <c r="H26" i="1"/>
  <c r="G26" i="1" s="1"/>
  <c r="L26" i="1"/>
  <c r="I13" i="1"/>
  <c r="L13" i="1"/>
  <c r="H13" i="1"/>
  <c r="G13" i="1" s="1"/>
  <c r="H14" i="1"/>
  <c r="G14" i="1" s="1"/>
  <c r="L14" i="1"/>
  <c r="I14" i="1"/>
  <c r="H19" i="1"/>
  <c r="L19" i="1"/>
  <c r="I19" i="1"/>
  <c r="H9" i="1"/>
  <c r="G9" i="1" s="1"/>
  <c r="I9" i="1"/>
  <c r="L9" i="1"/>
  <c r="H5" i="1"/>
  <c r="I5" i="1"/>
  <c r="L5" i="1"/>
  <c r="I28" i="1"/>
  <c r="H28" i="1"/>
  <c r="N28" i="1" s="1"/>
  <c r="L28" i="1"/>
  <c r="F37" i="1"/>
  <c r="I4" i="1"/>
  <c r="L4" i="1"/>
  <c r="L31" i="1"/>
  <c r="I31" i="1"/>
  <c r="H31" i="1"/>
  <c r="G31" i="1" s="1"/>
  <c r="L22" i="1"/>
  <c r="I22" i="1"/>
  <c r="H22" i="1"/>
  <c r="G22" i="1" s="1"/>
  <c r="H18" i="1"/>
  <c r="N18" i="1" s="1"/>
  <c r="L18" i="1"/>
  <c r="I18" i="1"/>
  <c r="L20" i="1"/>
  <c r="I20" i="1"/>
  <c r="H20" i="1"/>
  <c r="G20" i="1" s="1"/>
  <c r="H16" i="1"/>
  <c r="I16" i="1"/>
  <c r="L16" i="1"/>
  <c r="H23" i="1"/>
  <c r="N23" i="1" s="1"/>
  <c r="L23" i="1"/>
  <c r="I23" i="1"/>
  <c r="H24" i="1"/>
  <c r="G24" i="1" s="1"/>
  <c r="L24" i="1"/>
  <c r="I24" i="1"/>
  <c r="I34" i="1"/>
  <c r="H34" i="1"/>
  <c r="N34" i="1" s="1"/>
  <c r="L34" i="1"/>
  <c r="I29" i="1"/>
  <c r="H29" i="1"/>
  <c r="L29" i="1"/>
  <c r="I36" i="1"/>
  <c r="L36" i="1"/>
  <c r="H36" i="1"/>
  <c r="G36" i="1" s="1"/>
  <c r="I25" i="1"/>
  <c r="L25" i="1"/>
  <c r="H25" i="1"/>
  <c r="G25" i="1" s="1"/>
  <c r="H10" i="1"/>
  <c r="N10" i="1" s="1"/>
  <c r="L10" i="1"/>
  <c r="I10" i="1"/>
  <c r="I35" i="1"/>
  <c r="L35" i="1"/>
  <c r="H35" i="1"/>
  <c r="N35" i="1" s="1"/>
  <c r="I33" i="1"/>
  <c r="L33" i="1"/>
  <c r="H33" i="1"/>
  <c r="G33" i="1" s="1"/>
  <c r="N9" i="1" l="1"/>
  <c r="N14" i="1"/>
  <c r="N32" i="1"/>
  <c r="G11" i="1"/>
  <c r="G23" i="1"/>
  <c r="N30" i="1"/>
  <c r="G8" i="1"/>
  <c r="G10" i="1"/>
  <c r="N36" i="1"/>
  <c r="L37" i="1"/>
  <c r="G27" i="1"/>
  <c r="M27" i="1"/>
  <c r="K27" i="1"/>
  <c r="J27" i="1" s="1"/>
  <c r="M4" i="1"/>
  <c r="H37" i="1"/>
  <c r="K4" i="1"/>
  <c r="G5" i="1"/>
  <c r="J5" i="1"/>
  <c r="M5" i="1"/>
  <c r="N13" i="1"/>
  <c r="M13" i="1"/>
  <c r="K13" i="1"/>
  <c r="J13" i="1" s="1"/>
  <c r="N21" i="1"/>
  <c r="K21" i="1"/>
  <c r="J21" i="1" s="1"/>
  <c r="M21" i="1"/>
  <c r="G15" i="1"/>
  <c r="K15" i="1"/>
  <c r="J15" i="1" s="1"/>
  <c r="M15" i="1"/>
  <c r="G19" i="1"/>
  <c r="M19" i="1"/>
  <c r="K19" i="1"/>
  <c r="J19" i="1" s="1"/>
  <c r="G29" i="1"/>
  <c r="K29" i="1"/>
  <c r="J29" i="1" s="1"/>
  <c r="M29" i="1"/>
  <c r="N33" i="1"/>
  <c r="K33" i="1"/>
  <c r="J33" i="1" s="1"/>
  <c r="M33" i="1"/>
  <c r="N12" i="1"/>
  <c r="M12" i="1"/>
  <c r="K12" i="1"/>
  <c r="J12" i="1" s="1"/>
  <c r="G18" i="1"/>
  <c r="M18" i="1"/>
  <c r="K18" i="1"/>
  <c r="J18" i="1" s="1"/>
  <c r="G4" i="1"/>
  <c r="G28" i="1"/>
  <c r="K28" i="1"/>
  <c r="J28" i="1" s="1"/>
  <c r="M28" i="1"/>
  <c r="N24" i="1"/>
  <c r="M24" i="1"/>
  <c r="K24" i="1"/>
  <c r="J24" i="1" s="1"/>
  <c r="M10" i="1"/>
  <c r="K10" i="1"/>
  <c r="J10" i="1" s="1"/>
  <c r="G34" i="1"/>
  <c r="M34" i="1"/>
  <c r="K34" i="1"/>
  <c r="J34" i="1" s="1"/>
  <c r="N20" i="1"/>
  <c r="K20" i="1"/>
  <c r="J20" i="1" s="1"/>
  <c r="M20" i="1"/>
  <c r="N22" i="1"/>
  <c r="M22" i="1"/>
  <c r="K22" i="1"/>
  <c r="J22" i="1" s="1"/>
  <c r="N4" i="1"/>
  <c r="K30" i="1"/>
  <c r="J30" i="1" s="1"/>
  <c r="M30" i="1"/>
  <c r="K8" i="1"/>
  <c r="J8" i="1" s="1"/>
  <c r="M8" i="1"/>
  <c r="N7" i="1"/>
  <c r="M7" i="1"/>
  <c r="K7" i="1"/>
  <c r="J7" i="1" s="1"/>
  <c r="N17" i="1"/>
  <c r="K17" i="1"/>
  <c r="J17" i="1" s="1"/>
  <c r="M17" i="1"/>
  <c r="G6" i="1"/>
  <c r="K6" i="1"/>
  <c r="J6" i="1" s="1"/>
  <c r="M6" i="1"/>
  <c r="N31" i="1"/>
  <c r="M31" i="1"/>
  <c r="K31" i="1"/>
  <c r="J31" i="1" s="1"/>
  <c r="G16" i="1"/>
  <c r="K16" i="1"/>
  <c r="J16" i="1" s="1"/>
  <c r="M16" i="1"/>
  <c r="K36" i="1"/>
  <c r="J36" i="1" s="1"/>
  <c r="M36" i="1"/>
  <c r="N16" i="1"/>
  <c r="N5" i="1"/>
  <c r="M9" i="1"/>
  <c r="K9" i="1"/>
  <c r="J9" i="1" s="1"/>
  <c r="N26" i="1"/>
  <c r="M26" i="1"/>
  <c r="K26" i="1"/>
  <c r="J26" i="1" s="1"/>
  <c r="N6" i="1"/>
  <c r="M32" i="1"/>
  <c r="K32" i="1"/>
  <c r="J32" i="1" s="1"/>
  <c r="G35" i="1"/>
  <c r="M35" i="1"/>
  <c r="K35" i="1"/>
  <c r="J35" i="1" s="1"/>
  <c r="N25" i="1"/>
  <c r="K25" i="1"/>
  <c r="J25" i="1" s="1"/>
  <c r="M25" i="1"/>
  <c r="N29" i="1"/>
  <c r="M23" i="1"/>
  <c r="K23" i="1"/>
  <c r="J23" i="1" s="1"/>
  <c r="I39" i="1"/>
  <c r="I38" i="1"/>
  <c r="I37" i="1"/>
  <c r="N19" i="1"/>
  <c r="M14" i="1"/>
  <c r="K14" i="1"/>
  <c r="J14" i="1" s="1"/>
  <c r="K11" i="1"/>
  <c r="J11" i="1" s="1"/>
  <c r="M11" i="1"/>
  <c r="N27" i="1"/>
  <c r="G21" i="1"/>
  <c r="M37" i="1" l="1"/>
  <c r="G37" i="1"/>
  <c r="N37" i="1"/>
  <c r="J4" i="1"/>
  <c r="K37" i="1"/>
  <c r="J37" i="1" l="1"/>
  <c r="J38" i="1"/>
  <c r="D49" i="1" s="1"/>
  <c r="J39" i="1"/>
  <c r="D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80% of the total fundng, this column with stay the same to the pont where at least one borough shows a contribution </t>
        </r>
      </text>
    </comment>
  </commentList>
</comments>
</file>

<file path=xl/sharedStrings.xml><?xml version="1.0" encoding="utf-8"?>
<sst xmlns="http://schemas.openxmlformats.org/spreadsheetml/2006/main" count="89" uniqueCount="89">
  <si>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</si>
  <si>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</si>
  <si>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</si>
  <si>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</si>
  <si>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</si>
  <si>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</si>
  <si>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</si>
  <si>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</si>
  <si>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</si>
  <si>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</si>
  <si>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</si>
  <si>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</si>
  <si>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</si>
  <si>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</si>
  <si>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</si>
  <si>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</si>
  <si>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</si>
  <si>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</si>
  <si>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</si>
  <si>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</si>
  <si>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</si>
  <si>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</si>
  <si>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</si>
  <si>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</si>
  <si>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</si>
  <si>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</si>
  <si>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</si>
  <si>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</si>
  <si>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</si>
  <si>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</si>
  <si>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</si>
  <si>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</si>
  <si>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</si>
  <si>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</si>
  <si>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</si>
  <si>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</si>
  <si>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</si>
  <si>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</si>
  <si>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</si>
  <si>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</si>
  <si>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</si>
  <si>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</si>
  <si>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</si>
  <si>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</si>
  <si>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</si>
  <si>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</si>
  <si>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</si>
  <si>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</si>
  <si>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</si>
  <si>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</si>
  <si>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</si>
  <si>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</si>
  <si>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</si>
  <si>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</si>
  <si>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</si>
  <si>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</si>
  <si>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</si>
  <si>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</si>
  <si>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</si>
  <si>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</si>
  <si>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</si>
  <si>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</si>
  <si>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</si>
  <si>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</si>
  <si>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</si>
  <si>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</si>
  <si>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</si>
  <si>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</si>
  <si>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</si>
  <si>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</si>
  <si>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</si>
  <si>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</si>
  <si>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</si>
  <si>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</si>
  <si>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</si>
  <si>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</si>
  <si>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</si>
  <si>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</si>
  <si>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</si>
  <si>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</si>
  <si>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</si>
  <si>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TFL UNDER SPEND</t>
  </si>
  <si>
    <t>Total SPENT %</t>
  </si>
  <si>
    <t>TfL SPEND %</t>
  </si>
  <si>
    <t>BOROUGH SPEND %</t>
  </si>
  <si>
    <r>
      <t xml:space="preserve">TOTAL </t>
    </r>
    <r>
      <rPr>
        <b/>
        <sz val="11"/>
        <color rgb="FFFF0000"/>
        <rFont val="Arial"/>
        <family val="2"/>
      </rPr>
      <t>OVER</t>
    </r>
    <r>
      <rPr>
        <b/>
        <sz val="11"/>
        <rFont val="Arial"/>
        <family val="2"/>
      </rPr>
      <t>/UNDER SPEND</t>
    </r>
  </si>
  <si>
    <r>
      <t xml:space="preserve">BOROUGH </t>
    </r>
    <r>
      <rPr>
        <b/>
        <sz val="11"/>
        <color indexed="10"/>
        <rFont val="Arial"/>
        <family val="2"/>
      </rPr>
      <t>OVER</t>
    </r>
    <r>
      <rPr>
        <b/>
        <sz val="11"/>
        <rFont val="Arial"/>
        <family val="2"/>
      </rPr>
      <t>/UNDER SPEND</t>
    </r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</si>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</sst>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10" fontId="4" fillId="0" borderId="1" xfId="0" applyNumberFormat="1" applyFont="1" applyBorder="1"/>
    <xf numFmtId="10" fontId="4" fillId="0" borderId="1" xfId="0" applyNumberFormat="1" applyFont="1" applyFill="1" applyBorder="1"/>
    <xf numFmtId="10" fontId="4" fillId="0" borderId="4" xfId="0" applyNumberFormat="1" applyFont="1" applyFill="1" applyBorder="1"/>
    <xf numFmtId="0" fontId="5" fillId="3" borderId="1" xfId="0" applyFont="1" applyFill="1" applyBorder="1"/>
    <xf numFmtId="164" fontId="8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10" fontId="4" fillId="3" borderId="1" xfId="0" applyNumberFormat="1" applyFont="1" applyFill="1" applyBorder="1"/>
    <xf numFmtId="10" fontId="4" fillId="3" borderId="4" xfId="0" applyNumberFormat="1" applyFont="1" applyFill="1" applyBorder="1"/>
    <xf numFmtId="164" fontId="4" fillId="0" borderId="2" xfId="0" applyNumberFormat="1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0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10" fontId="5" fillId="2" borderId="0" xfId="0" applyNumberFormat="1" applyFont="1" applyFill="1" applyBorder="1"/>
    <xf numFmtId="0" fontId="5" fillId="0" borderId="0" xfId="0" applyFont="1"/>
    <xf numFmtId="0" fontId="9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indexed="10"/>
      </font>
    </dxf>
    <dxf>
      <font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TAXICARD%20BUDGET%20STATISTIC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-21"/>
      <sheetName val="DATA"/>
      <sheetName val="LC SUMMARY"/>
      <sheetName val="BND"/>
      <sheetName val="BAR"/>
      <sheetName val="BEX"/>
      <sheetName val="BRE"/>
      <sheetName val="BRO"/>
      <sheetName val="CAM"/>
      <sheetName val="CRO"/>
      <sheetName val="EAL"/>
      <sheetName val="ENF"/>
      <sheetName val="GRE"/>
      <sheetName val="HAC"/>
      <sheetName val="HAM"/>
      <sheetName val="HAY"/>
      <sheetName val="HAR"/>
      <sheetName val="HAV"/>
      <sheetName val="HIL"/>
      <sheetName val="HOU"/>
      <sheetName val="ISL"/>
      <sheetName val="KEN"/>
      <sheetName val="KIN"/>
      <sheetName val="LAM"/>
      <sheetName val="LEW"/>
      <sheetName val="LON"/>
      <sheetName val="MER"/>
      <sheetName val="NEW"/>
      <sheetName val="RED"/>
      <sheetName val="RIC"/>
      <sheetName val="SOU"/>
      <sheetName val="SUT"/>
      <sheetName val="TOW"/>
      <sheetName val="WAL"/>
      <sheetName val="WAN"/>
      <sheetName val="WES"/>
    </sheetNames>
    <sheetDataSet>
      <sheetData sheetId="0">
        <row r="4">
          <cell r="A4" t="str">
            <v>Barking &amp; Dagenham</v>
          </cell>
          <cell r="B4">
            <v>183059</v>
          </cell>
          <cell r="C4">
            <v>5955</v>
          </cell>
          <cell r="D4">
            <v>189014</v>
          </cell>
          <cell r="E4">
            <v>208213.61020379385</v>
          </cell>
          <cell r="F4">
            <v>391272.61020379385</v>
          </cell>
          <cell r="I4">
            <v>64933.545723576128</v>
          </cell>
          <cell r="J4">
            <v>62980.606046835055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</row>
        <row r="5">
          <cell r="A5" t="str">
            <v>Barnet</v>
          </cell>
          <cell r="B5">
            <v>0</v>
          </cell>
          <cell r="C5">
            <v>10570</v>
          </cell>
          <cell r="D5">
            <v>10570</v>
          </cell>
          <cell r="E5">
            <v>344415.47966712079</v>
          </cell>
          <cell r="F5">
            <v>344415.47966712079</v>
          </cell>
          <cell r="I5">
            <v>60043.824564644063</v>
          </cell>
          <cell r="J5">
            <v>63573.59579568934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  <cell r="S5" t="e">
            <v>#REF!</v>
          </cell>
          <cell r="T5" t="e">
            <v>#REF!</v>
          </cell>
        </row>
        <row r="6">
          <cell r="A6" t="str">
            <v>Bexley</v>
          </cell>
          <cell r="B6">
            <v>0</v>
          </cell>
          <cell r="C6">
            <v>5195</v>
          </cell>
          <cell r="D6">
            <v>5195</v>
          </cell>
          <cell r="E6">
            <v>241621.3823005406</v>
          </cell>
          <cell r="F6">
            <v>241621.3823005406</v>
          </cell>
          <cell r="I6">
            <v>20978.046290020546</v>
          </cell>
          <cell r="J6">
            <v>24958.290917048827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</row>
        <row r="7">
          <cell r="A7" t="str">
            <v>Brent</v>
          </cell>
          <cell r="B7">
            <v>18339</v>
          </cell>
          <cell r="C7">
            <v>12265</v>
          </cell>
          <cell r="D7">
            <v>30604</v>
          </cell>
          <cell r="E7">
            <v>337886.16912967432</v>
          </cell>
          <cell r="F7">
            <v>356225.16912967432</v>
          </cell>
          <cell r="I7">
            <v>107355.15028451975</v>
          </cell>
          <cell r="J7">
            <v>110944.59265532935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A8" t="str">
            <v>Bromley</v>
          </cell>
          <cell r="B8">
            <v>0</v>
          </cell>
          <cell r="C8">
            <v>6195</v>
          </cell>
          <cell r="D8">
            <v>6195</v>
          </cell>
          <cell r="E8">
            <v>303943.25674693094</v>
          </cell>
          <cell r="F8">
            <v>303943.25674693094</v>
          </cell>
          <cell r="I8">
            <v>50131.195433905385</v>
          </cell>
          <cell r="J8">
            <v>50125.439946111299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A9" t="str">
            <v>Camden</v>
          </cell>
          <cell r="B9">
            <v>102085</v>
          </cell>
          <cell r="C9">
            <v>15065</v>
          </cell>
          <cell r="D9">
            <v>117150</v>
          </cell>
          <cell r="E9">
            <v>317549.67702460405</v>
          </cell>
          <cell r="F9">
            <v>419634.67702460405</v>
          </cell>
          <cell r="I9">
            <v>264013.2344929048</v>
          </cell>
          <cell r="J9">
            <v>249864.72821398632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A10" t="str">
            <v>City  London</v>
          </cell>
          <cell r="B10">
            <v>9237</v>
          </cell>
          <cell r="C10">
            <v>500</v>
          </cell>
          <cell r="D10">
            <v>9737</v>
          </cell>
          <cell r="E10">
            <v>10647.880487700881</v>
          </cell>
          <cell r="F10">
            <v>19884.880487700881</v>
          </cell>
          <cell r="I10">
            <v>3303.674823447534</v>
          </cell>
          <cell r="J10">
            <v>3603.8163065656531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</row>
        <row r="11">
          <cell r="A11" t="str">
            <v xml:space="preserve">Croydon </v>
          </cell>
          <cell r="B11">
            <v>0</v>
          </cell>
          <cell r="C11">
            <v>11985</v>
          </cell>
          <cell r="D11">
            <v>11985</v>
          </cell>
          <cell r="E11">
            <v>378055.83433251921</v>
          </cell>
          <cell r="F11">
            <v>378055.83433251921</v>
          </cell>
          <cell r="I11">
            <v>87083.154568773985</v>
          </cell>
          <cell r="J11">
            <v>87822.047947332569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</row>
        <row r="12">
          <cell r="A12" t="str">
            <v>Ealing</v>
          </cell>
          <cell r="B12">
            <v>0</v>
          </cell>
          <cell r="C12">
            <v>12425</v>
          </cell>
          <cell r="D12">
            <v>12425</v>
          </cell>
          <cell r="E12">
            <v>332992.3587347329</v>
          </cell>
          <cell r="F12">
            <v>332992.3587347329</v>
          </cell>
          <cell r="I12">
            <v>107501.97671076098</v>
          </cell>
          <cell r="J12">
            <v>104816.92630525891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</row>
        <row r="13">
          <cell r="A13" t="str">
            <v>Enfield</v>
          </cell>
          <cell r="B13">
            <v>0</v>
          </cell>
          <cell r="C13">
            <v>5395</v>
          </cell>
          <cell r="D13">
            <v>5395</v>
          </cell>
          <cell r="E13">
            <v>286418.44426305062</v>
          </cell>
          <cell r="F13">
            <v>286418.44426305062</v>
          </cell>
          <cell r="I13">
            <v>47326.569993638434</v>
          </cell>
          <cell r="J13">
            <v>47865.57743132281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</row>
        <row r="14">
          <cell r="A14" t="str">
            <v>Greenwich</v>
          </cell>
          <cell r="B14">
            <v>150299</v>
          </cell>
          <cell r="C14">
            <v>10420</v>
          </cell>
          <cell r="D14">
            <v>160719</v>
          </cell>
          <cell r="E14">
            <v>301472.56781914429</v>
          </cell>
          <cell r="F14">
            <v>451771.56781914429</v>
          </cell>
          <cell r="I14">
            <v>119623.26041066286</v>
          </cell>
          <cell r="J14">
            <v>134080.57119820081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</row>
        <row r="15">
          <cell r="A15" t="str">
            <v>Hackney</v>
          </cell>
          <cell r="B15">
            <v>61443</v>
          </cell>
          <cell r="C15">
            <v>14475</v>
          </cell>
          <cell r="D15">
            <v>75918</v>
          </cell>
          <cell r="E15">
            <v>295947.54788172105</v>
          </cell>
          <cell r="F15">
            <v>357390.54788172105</v>
          </cell>
          <cell r="I15">
            <v>269538.65791434748</v>
          </cell>
          <cell r="J15">
            <v>259286.57365019049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</row>
        <row r="16">
          <cell r="A16" t="str">
            <v xml:space="preserve">Hammersmith &amp; Fulham  </v>
          </cell>
          <cell r="B16">
            <v>60456</v>
          </cell>
          <cell r="C16">
            <v>8720</v>
          </cell>
          <cell r="D16">
            <v>69176</v>
          </cell>
          <cell r="E16">
            <v>205032.83707767236</v>
          </cell>
          <cell r="F16">
            <v>265488.83707767236</v>
          </cell>
          <cell r="I16">
            <v>105262.51266199308</v>
          </cell>
          <cell r="J16">
            <v>114087.91991456393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</row>
        <row r="17">
          <cell r="A17" t="str">
            <v>Haringey</v>
          </cell>
          <cell r="B17">
            <v>58856</v>
          </cell>
          <cell r="C17">
            <v>11325</v>
          </cell>
          <cell r="D17">
            <v>70181</v>
          </cell>
          <cell r="E17">
            <v>287006.05063187738</v>
          </cell>
          <cell r="F17">
            <v>345862.05063187738</v>
          </cell>
          <cell r="I17">
            <v>221920.6815927811</v>
          </cell>
          <cell r="J17">
            <v>225644.25899385559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</row>
        <row r="18">
          <cell r="A18" t="str">
            <v>Harrow</v>
          </cell>
          <cell r="B18">
            <v>0</v>
          </cell>
          <cell r="C18">
            <v>12305</v>
          </cell>
          <cell r="D18">
            <v>12305</v>
          </cell>
          <cell r="E18">
            <v>283341.21494675049</v>
          </cell>
          <cell r="F18">
            <v>283341.21494675049</v>
          </cell>
          <cell r="I18">
            <v>39744.389156125348</v>
          </cell>
          <cell r="J18">
            <v>46076.596175749568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</row>
        <row r="19">
          <cell r="A19" t="str">
            <v>Havering</v>
          </cell>
          <cell r="B19">
            <v>50615</v>
          </cell>
          <cell r="C19">
            <v>12160</v>
          </cell>
          <cell r="D19">
            <v>62775</v>
          </cell>
          <cell r="E19">
            <v>355338.6920871422</v>
          </cell>
          <cell r="F19">
            <v>405953.6920871422</v>
          </cell>
          <cell r="I19">
            <v>113292.87514813103</v>
          </cell>
          <cell r="J19">
            <v>101141.5684912711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</row>
        <row r="20">
          <cell r="A20" t="str">
            <v>Hillingdon</v>
          </cell>
          <cell r="B20">
            <v>0</v>
          </cell>
          <cell r="C20">
            <v>5265</v>
          </cell>
          <cell r="D20">
            <v>5265</v>
          </cell>
          <cell r="E20">
            <v>242253.96319727803</v>
          </cell>
          <cell r="F20">
            <v>242253.96319727803</v>
          </cell>
          <cell r="I20">
            <v>77579.071974877021</v>
          </cell>
          <cell r="J20">
            <v>74269.843244621501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</row>
        <row r="21">
          <cell r="A21" t="str">
            <v>Hounslow</v>
          </cell>
          <cell r="B21">
            <v>0</v>
          </cell>
          <cell r="C21">
            <v>9460</v>
          </cell>
          <cell r="D21">
            <v>9460</v>
          </cell>
          <cell r="E21">
            <v>255874.95247052587</v>
          </cell>
          <cell r="F21">
            <v>255874.95247052587</v>
          </cell>
          <cell r="I21">
            <v>125199.13435495831</v>
          </cell>
          <cell r="J21">
            <v>98660.68137250701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A22" t="str">
            <v>Islington</v>
          </cell>
          <cell r="B22">
            <v>36933</v>
          </cell>
          <cell r="C22">
            <v>14360</v>
          </cell>
          <cell r="D22">
            <v>51293</v>
          </cell>
          <cell r="E22">
            <v>291274.34260247683</v>
          </cell>
          <cell r="F22">
            <v>328207.34260247683</v>
          </cell>
          <cell r="I22">
            <v>182514.33019569374</v>
          </cell>
          <cell r="J22">
            <v>197025.85639805879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3">
          <cell r="A23" t="str">
            <v>Kensington &amp; Chelsea</v>
          </cell>
          <cell r="B23">
            <v>64454</v>
          </cell>
          <cell r="C23">
            <v>9205</v>
          </cell>
          <cell r="D23">
            <v>73659</v>
          </cell>
          <cell r="E23">
            <v>209321.06941405396</v>
          </cell>
          <cell r="F23">
            <v>273775.06941405393</v>
          </cell>
          <cell r="I23">
            <v>155856.17122204843</v>
          </cell>
          <cell r="J23">
            <v>162827.3936513419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</row>
        <row r="24">
          <cell r="A24" t="str">
            <v>Kingston Upon Thames</v>
          </cell>
          <cell r="B24">
            <v>185597</v>
          </cell>
          <cell r="C24">
            <v>8505</v>
          </cell>
          <cell r="D24">
            <v>194102</v>
          </cell>
          <cell r="E24">
            <v>196630.21683723832</v>
          </cell>
          <cell r="F24">
            <v>382227.21683723829</v>
          </cell>
          <cell r="I24">
            <v>93748.271989927889</v>
          </cell>
          <cell r="J24">
            <v>88827.30434568951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</row>
        <row r="25">
          <cell r="A25" t="str">
            <v>Lambeth</v>
          </cell>
          <cell r="B25">
            <v>0</v>
          </cell>
          <cell r="C25">
            <v>10115</v>
          </cell>
          <cell r="D25">
            <v>10115</v>
          </cell>
          <cell r="E25">
            <v>272604.07659786055</v>
          </cell>
          <cell r="F25">
            <v>272604.07659786055</v>
          </cell>
          <cell r="I25">
            <v>107680.70378567626</v>
          </cell>
          <cell r="J25">
            <v>116980.87090796465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</row>
        <row r="26">
          <cell r="A26" t="str">
            <v>Lewisham</v>
          </cell>
          <cell r="B26">
            <v>114493</v>
          </cell>
          <cell r="C26">
            <v>9475</v>
          </cell>
          <cell r="D26">
            <v>123968</v>
          </cell>
          <cell r="E26">
            <v>293127.8878258469</v>
          </cell>
          <cell r="F26">
            <v>407620.8878258469</v>
          </cell>
          <cell r="I26">
            <v>196838.71633978834</v>
          </cell>
          <cell r="J26">
            <v>213513.12589915976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</row>
        <row r="27">
          <cell r="A27" t="str">
            <v>Merton</v>
          </cell>
          <cell r="B27">
            <v>63746</v>
          </cell>
          <cell r="C27">
            <v>9685</v>
          </cell>
          <cell r="D27">
            <v>73431</v>
          </cell>
          <cell r="E27">
            <v>225323.05118278787</v>
          </cell>
          <cell r="F27">
            <v>289069.05118278787</v>
          </cell>
          <cell r="I27">
            <v>125015.24027356766</v>
          </cell>
          <cell r="J27">
            <v>107786.69095259867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</row>
        <row r="28">
          <cell r="A28" t="str">
            <v>Newham</v>
          </cell>
          <cell r="B28">
            <v>68258</v>
          </cell>
          <cell r="C28">
            <v>11380</v>
          </cell>
          <cell r="D28">
            <v>79638</v>
          </cell>
          <cell r="E28">
            <v>311883.5312289435</v>
          </cell>
          <cell r="F28">
            <v>380141.5312289435</v>
          </cell>
          <cell r="I28">
            <v>159573.65586843682</v>
          </cell>
          <cell r="J28">
            <v>132884.12344803326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</row>
        <row r="29">
          <cell r="A29" t="str">
            <v>Redbridge</v>
          </cell>
          <cell r="B29">
            <v>83533</v>
          </cell>
          <cell r="C29">
            <v>13155</v>
          </cell>
          <cell r="D29">
            <v>96688</v>
          </cell>
          <cell r="E29">
            <v>343275.26410517312</v>
          </cell>
          <cell r="F29">
            <v>426808.26410517312</v>
          </cell>
          <cell r="I29">
            <v>114592.48960291545</v>
          </cell>
          <cell r="J29">
            <v>127020.20383152572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</row>
        <row r="30">
          <cell r="A30" t="str">
            <v>Richmond</v>
          </cell>
          <cell r="B30">
            <v>43500</v>
          </cell>
          <cell r="C30">
            <v>9485</v>
          </cell>
          <cell r="D30">
            <v>52985</v>
          </cell>
          <cell r="E30">
            <v>215100.24775231397</v>
          </cell>
          <cell r="F30">
            <v>258600.24775231397</v>
          </cell>
          <cell r="I30">
            <v>106460.8730457849</v>
          </cell>
          <cell r="J30">
            <v>107727.18920284719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</row>
        <row r="31">
          <cell r="A31" t="str">
            <v>Southwark</v>
          </cell>
          <cell r="B31">
            <v>91894</v>
          </cell>
          <cell r="C31">
            <v>14245</v>
          </cell>
          <cell r="D31">
            <v>106139</v>
          </cell>
          <cell r="E31">
            <v>312344.31300531334</v>
          </cell>
          <cell r="F31">
            <v>404238.31300531334</v>
          </cell>
          <cell r="I31">
            <v>147187.79576242945</v>
          </cell>
          <cell r="J31">
            <v>157795.09178072173</v>
          </cell>
          <cell r="M31" t="e">
            <v>#REF!</v>
          </cell>
          <cell r="N31" t="e">
            <v>#REF!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  <cell r="S31" t="e">
            <v>#REF!</v>
          </cell>
          <cell r="T31" t="e">
            <v>#REF!</v>
          </cell>
        </row>
        <row r="32">
          <cell r="A32" t="str">
            <v>Sutton</v>
          </cell>
          <cell r="B32">
            <v>56715</v>
          </cell>
          <cell r="C32">
            <v>7155</v>
          </cell>
          <cell r="D32">
            <v>63870</v>
          </cell>
          <cell r="E32">
            <v>217823.78622256362</v>
          </cell>
          <cell r="F32">
            <v>274538.78622256359</v>
          </cell>
          <cell r="I32">
            <v>83069.41752006147</v>
          </cell>
          <cell r="J32">
            <v>74634.58453489776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</row>
        <row r="33">
          <cell r="A33" t="str">
            <v xml:space="preserve">Tower Hamlets  </v>
          </cell>
          <cell r="B33">
            <v>69705</v>
          </cell>
          <cell r="C33">
            <v>9380</v>
          </cell>
          <cell r="D33">
            <v>79085</v>
          </cell>
          <cell r="E33">
            <v>246243.84200976894</v>
          </cell>
          <cell r="F33">
            <v>315948.84200976894</v>
          </cell>
          <cell r="I33">
            <v>125122.75252010494</v>
          </cell>
          <cell r="J33">
            <v>127816.09518070397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</row>
        <row r="34">
          <cell r="A34" t="str">
            <v>Waltham Forest</v>
          </cell>
          <cell r="B34">
            <v>0</v>
          </cell>
          <cell r="C34">
            <v>7825</v>
          </cell>
          <cell r="D34">
            <v>7825</v>
          </cell>
          <cell r="E34">
            <v>225128.38148179566</v>
          </cell>
          <cell r="F34">
            <v>225128.38148179566</v>
          </cell>
          <cell r="I34">
            <v>64029.800988504408</v>
          </cell>
          <cell r="J34">
            <v>57651.555833205181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Q34" t="e">
            <v>#REF!</v>
          </cell>
          <cell r="R34" t="e">
            <v>#REF!</v>
          </cell>
          <cell r="S34" t="e">
            <v>#REF!</v>
          </cell>
          <cell r="T34" t="e">
            <v>#REF!</v>
          </cell>
        </row>
        <row r="35">
          <cell r="A35" t="str">
            <v>Wandsworth</v>
          </cell>
          <cell r="B35">
            <v>0</v>
          </cell>
          <cell r="C35">
            <v>8540</v>
          </cell>
          <cell r="D35">
            <v>8540</v>
          </cell>
          <cell r="E35">
            <v>238094.73999508173</v>
          </cell>
          <cell r="F35">
            <v>238094.73999508173</v>
          </cell>
          <cell r="I35">
            <v>88108.532561868487</v>
          </cell>
          <cell r="J35">
            <v>100931.18956776222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  <cell r="S35" t="e">
            <v>#REF!</v>
          </cell>
          <cell r="T35" t="e">
            <v>#REF!</v>
          </cell>
        </row>
        <row r="36">
          <cell r="A36" t="str">
            <v>Westminster</v>
          </cell>
          <cell r="B36">
            <v>15227</v>
          </cell>
          <cell r="C36">
            <v>10570</v>
          </cell>
          <cell r="D36">
            <v>25797</v>
          </cell>
          <cell r="E36">
            <v>263813.330736003</v>
          </cell>
          <cell r="F36">
            <v>279040.330736003</v>
          </cell>
          <cell r="I36">
            <v>158159.8216866595</v>
          </cell>
          <cell r="J36">
            <v>159564.61932258497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</sheetData>
      <sheetData sheetId="1" refreshError="1"/>
      <sheetData sheetId="2">
        <row r="48">
          <cell r="C48">
            <v>9.9580695416572595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3" activePane="bottomLeft" state="frozen"/>
      <selection pane="bottomLeft" activeCell="D4" sqref="D4"/>
    </sheetView>
  </sheetViews>
  <sheetFormatPr defaultColWidth="12" defaultRowHeight="14.25" x14ac:dyDescent="0.2"/>
  <cols>
    <col min="1" max="1" width="6.42578125" style="7" customWidth="1"/>
    <col min="2" max="2" width="28" style="7" customWidth="1"/>
    <col min="3" max="4" width="17.28515625" style="7" customWidth="1"/>
    <col min="5" max="6" width="17.28515625" style="33" customWidth="1"/>
    <col min="7" max="7" width="17.28515625" style="7" customWidth="1"/>
    <col min="8" max="8" width="14.42578125" style="7" bestFit="1" customWidth="1"/>
    <col min="9" max="9" width="13.28515625" style="7" customWidth="1"/>
    <col min="10" max="10" width="15.7109375" style="7" customWidth="1"/>
    <col min="11" max="11" width="15.140625" style="7" customWidth="1"/>
    <col min="12" max="12" width="11.7109375" style="7" customWidth="1"/>
    <col min="13" max="13" width="13.42578125" style="7" customWidth="1"/>
    <col min="14" max="14" width="12" style="7" customWidth="1"/>
    <col min="15" max="16384" width="12" style="7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42" t="s">
        <v>87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  <c r="I3" s="5" t="s">
        <v>85</v>
      </c>
      <c r="J3" s="5" t="s">
        <v>86</v>
      </c>
      <c r="K3" s="5" t="s">
        <v>81</v>
      </c>
      <c r="L3" s="6" t="s">
        <v>82</v>
      </c>
      <c r="M3" s="6" t="s">
        <v>83</v>
      </c>
      <c r="N3" s="6" t="s">
        <v>84</v>
      </c>
    </row>
    <row r="4" spans="1:14" ht="18" customHeight="1" x14ac:dyDescent="0.25">
      <c r="A4" s="7" t="s">
        <v>38</v>
      </c>
      <c r="B4" s="8" t="s">
        <v>24</v>
      </c>
      <c r="C4" s="9">
        <v>183059</v>
      </c>
      <c r="D4" s="9">
        <v>208213.61020379385</v>
      </c>
      <c r="E4" s="10">
        <f>SUM(C4+D4)</f>
        <v>391272.61020379385</v>
      </c>
      <c r="F4" s="10">
        <f>VLOOKUP(B4,'[1]Budget 20-21'!$A$4:$T$36,10,)</f>
        <v>62980.606046835055</v>
      </c>
      <c r="G4" s="9">
        <f>F4-H4</f>
        <v>0</v>
      </c>
      <c r="H4" s="9">
        <f>IF(F4&lt;D4,F4,D4)</f>
        <v>62980.606046835055</v>
      </c>
      <c r="I4" s="9">
        <f>F4-E4</f>
        <v>-328292.00415695878</v>
      </c>
      <c r="J4" s="9">
        <f>I4-K4</f>
        <v>-183058.99999999997</v>
      </c>
      <c r="K4" s="9">
        <f>-(D4-H4)</f>
        <v>-145233.00415695881</v>
      </c>
      <c r="L4" s="11">
        <f>F4/E4</f>
        <v>0.16096349298263349</v>
      </c>
      <c r="M4" s="12">
        <f>H4/F4</f>
        <v>1</v>
      </c>
      <c r="N4" s="13">
        <f>(F4-H4)/F4</f>
        <v>0</v>
      </c>
    </row>
    <row r="5" spans="1:14" ht="18" customHeight="1" x14ac:dyDescent="0.25">
      <c r="A5" s="7" t="s">
        <v>39</v>
      </c>
      <c r="B5" s="14" t="s">
        <v>32</v>
      </c>
      <c r="C5" s="15">
        <v>-10570</v>
      </c>
      <c r="D5" s="16">
        <v>344415.47966712079</v>
      </c>
      <c r="E5" s="17">
        <f>SUM(C5+D5)</f>
        <v>333845.47966712079</v>
      </c>
      <c r="F5" s="17">
        <f>VLOOKUP(B5,'[1]Budget 20-21'!$A$4:$T$36,10,)</f>
        <v>63573.59579568934</v>
      </c>
      <c r="G5" s="16">
        <f t="shared" ref="G5:G36" si="0">F5-H5</f>
        <v>0</v>
      </c>
      <c r="H5" s="16">
        <f t="shared" ref="H5:H36" si="1">IF(F5&lt;D5,F5,D5)</f>
        <v>63573.59579568934</v>
      </c>
      <c r="I5" s="16">
        <f>F5-E5</f>
        <v>-270271.88387143146</v>
      </c>
      <c r="J5" s="16">
        <f>I5-K5</f>
        <v>0</v>
      </c>
      <c r="K5" s="15">
        <f>-(E5-H5)</f>
        <v>-270271.88387143146</v>
      </c>
      <c r="L5" s="18">
        <f t="shared" ref="L5:L35" si="2">F5/E5</f>
        <v>0.19042820606431135</v>
      </c>
      <c r="M5" s="18">
        <f t="shared" ref="M5:M37" si="3">H5/F5</f>
        <v>1</v>
      </c>
      <c r="N5" s="19">
        <f t="shared" ref="N5:N37" si="4">(F5-H5)/F5</f>
        <v>0</v>
      </c>
    </row>
    <row r="6" spans="1:14" ht="18" customHeight="1" x14ac:dyDescent="0.25">
      <c r="A6" s="7" t="s">
        <v>40</v>
      </c>
      <c r="B6" s="8" t="s">
        <v>0</v>
      </c>
      <c r="C6" s="9">
        <v>0</v>
      </c>
      <c r="D6" s="9">
        <v>241621.3823005406</v>
      </c>
      <c r="E6" s="10">
        <f t="shared" ref="E6:E36" si="5">SUM(C6+D6)</f>
        <v>241621.3823005406</v>
      </c>
      <c r="F6" s="10">
        <f>VLOOKUP(B6,'[1]Budget 20-21'!$A$4:$T$36,10,)</f>
        <v>24958.290917048827</v>
      </c>
      <c r="G6" s="9">
        <f t="shared" si="0"/>
        <v>0</v>
      </c>
      <c r="H6" s="9">
        <f t="shared" si="1"/>
        <v>24958.290917048827</v>
      </c>
      <c r="I6" s="20">
        <f t="shared" ref="I6:I35" si="6">F6-E6</f>
        <v>-216663.09138349176</v>
      </c>
      <c r="J6" s="20">
        <f t="shared" ref="J6:J36" si="7">I6-K6</f>
        <v>0</v>
      </c>
      <c r="K6" s="20">
        <f>-(D6-H6)</f>
        <v>-216663.09138349176</v>
      </c>
      <c r="L6" s="11">
        <f t="shared" si="2"/>
        <v>0.10329504234854708</v>
      </c>
      <c r="M6" s="12">
        <f t="shared" si="3"/>
        <v>1</v>
      </c>
      <c r="N6" s="13">
        <f t="shared" si="4"/>
        <v>0</v>
      </c>
    </row>
    <row r="7" spans="1:14" ht="18" customHeight="1" x14ac:dyDescent="0.25">
      <c r="A7" s="7" t="s">
        <v>41</v>
      </c>
      <c r="B7" s="14" t="s">
        <v>1</v>
      </c>
      <c r="C7" s="16">
        <v>18339</v>
      </c>
      <c r="D7" s="16">
        <v>337886.16912967432</v>
      </c>
      <c r="E7" s="17">
        <f t="shared" si="5"/>
        <v>356225.16912967432</v>
      </c>
      <c r="F7" s="17">
        <f>VLOOKUP(B7,'[1]Budget 20-21'!$A$4:$T$36,10,)</f>
        <v>110944.59265532935</v>
      </c>
      <c r="G7" s="16">
        <f t="shared" si="0"/>
        <v>0</v>
      </c>
      <c r="H7" s="16">
        <f t="shared" si="1"/>
        <v>110944.59265532935</v>
      </c>
      <c r="I7" s="16">
        <f t="shared" si="6"/>
        <v>-245280.57647434497</v>
      </c>
      <c r="J7" s="16">
        <f t="shared" si="7"/>
        <v>-18339</v>
      </c>
      <c r="K7" s="16">
        <f t="shared" ref="K7:K33" si="8">-(D7-H7)</f>
        <v>-226941.57647434497</v>
      </c>
      <c r="L7" s="18">
        <f t="shared" si="2"/>
        <v>0.31144512591962004</v>
      </c>
      <c r="M7" s="18">
        <f t="shared" si="3"/>
        <v>1</v>
      </c>
      <c r="N7" s="19">
        <f t="shared" si="4"/>
        <v>0</v>
      </c>
    </row>
    <row r="8" spans="1:14" ht="15" x14ac:dyDescent="0.25">
      <c r="A8" s="7" t="s">
        <v>42</v>
      </c>
      <c r="B8" s="8" t="s">
        <v>2</v>
      </c>
      <c r="C8" s="9">
        <v>0</v>
      </c>
      <c r="D8" s="9">
        <v>303943.25674693094</v>
      </c>
      <c r="E8" s="10">
        <f t="shared" si="5"/>
        <v>303943.25674693094</v>
      </c>
      <c r="F8" s="10">
        <f>VLOOKUP(B8,'[1]Budget 20-21'!$A$4:$T$36,10,)</f>
        <v>50125.439946111299</v>
      </c>
      <c r="G8" s="9">
        <f t="shared" si="0"/>
        <v>0</v>
      </c>
      <c r="H8" s="9">
        <f t="shared" si="1"/>
        <v>50125.439946111299</v>
      </c>
      <c r="I8" s="9">
        <f t="shared" si="6"/>
        <v>-253817.81680081965</v>
      </c>
      <c r="J8" s="9">
        <f>I8-K8</f>
        <v>0</v>
      </c>
      <c r="K8" s="9">
        <f t="shared" si="8"/>
        <v>-253817.81680081965</v>
      </c>
      <c r="L8" s="11">
        <f t="shared" si="2"/>
        <v>0.16491709828537737</v>
      </c>
      <c r="M8" s="12">
        <f t="shared" si="3"/>
        <v>1</v>
      </c>
      <c r="N8" s="13">
        <f t="shared" si="4"/>
        <v>0</v>
      </c>
    </row>
    <row r="9" spans="1:14" ht="15" x14ac:dyDescent="0.25">
      <c r="A9" s="7" t="s">
        <v>43</v>
      </c>
      <c r="B9" s="14" t="s">
        <v>3</v>
      </c>
      <c r="C9" s="16">
        <v>102085</v>
      </c>
      <c r="D9" s="16">
        <v>317549.67702460405</v>
      </c>
      <c r="E9" s="17">
        <f t="shared" si="5"/>
        <v>419634.67702460405</v>
      </c>
      <c r="F9" s="17">
        <f>VLOOKUP(B9,'[1]Budget 20-21'!$A$4:$T$36,10,)</f>
        <v>249864.72821398632</v>
      </c>
      <c r="G9" s="16">
        <f>F9-H9</f>
        <v>0</v>
      </c>
      <c r="H9" s="16">
        <f t="shared" si="1"/>
        <v>249864.72821398632</v>
      </c>
      <c r="I9" s="16">
        <f t="shared" si="6"/>
        <v>-169769.94881061773</v>
      </c>
      <c r="J9" s="16">
        <f t="shared" si="7"/>
        <v>-102085</v>
      </c>
      <c r="K9" s="16">
        <f t="shared" si="8"/>
        <v>-67684.94881061773</v>
      </c>
      <c r="L9" s="18">
        <f t="shared" si="2"/>
        <v>0.59543393788530075</v>
      </c>
      <c r="M9" s="18">
        <f t="shared" si="3"/>
        <v>1</v>
      </c>
      <c r="N9" s="19">
        <f t="shared" si="4"/>
        <v>0</v>
      </c>
    </row>
    <row r="10" spans="1:14" ht="15" x14ac:dyDescent="0.25">
      <c r="A10" s="7" t="s">
        <v>44</v>
      </c>
      <c r="B10" s="8" t="s">
        <v>4</v>
      </c>
      <c r="C10" s="9">
        <v>9237</v>
      </c>
      <c r="D10" s="9">
        <v>10647.880487700881</v>
      </c>
      <c r="E10" s="10">
        <f t="shared" si="5"/>
        <v>19884.880487700881</v>
      </c>
      <c r="F10" s="10">
        <f>VLOOKUP(B10,'[1]Budget 20-21'!$A$4:$T$36,10,)</f>
        <v>3603.8163065656531</v>
      </c>
      <c r="G10" s="9">
        <f t="shared" si="0"/>
        <v>0</v>
      </c>
      <c r="H10" s="9">
        <f t="shared" si="1"/>
        <v>3603.8163065656531</v>
      </c>
      <c r="I10" s="9">
        <f t="shared" si="6"/>
        <v>-16281.064181135227</v>
      </c>
      <c r="J10" s="9">
        <f t="shared" si="7"/>
        <v>-9237</v>
      </c>
      <c r="K10" s="9">
        <f t="shared" si="8"/>
        <v>-7044.064181135227</v>
      </c>
      <c r="L10" s="11">
        <f t="shared" si="2"/>
        <v>0.18123399377706453</v>
      </c>
      <c r="M10" s="12">
        <f t="shared" si="3"/>
        <v>1</v>
      </c>
      <c r="N10" s="13">
        <f t="shared" si="4"/>
        <v>0</v>
      </c>
    </row>
    <row r="11" spans="1:14" ht="15" x14ac:dyDescent="0.25">
      <c r="A11" s="7" t="s">
        <v>45</v>
      </c>
      <c r="B11" s="14" t="s">
        <v>25</v>
      </c>
      <c r="C11" s="16">
        <v>0</v>
      </c>
      <c r="D11" s="16">
        <v>378055.83433251921</v>
      </c>
      <c r="E11" s="17">
        <f t="shared" si="5"/>
        <v>378055.83433251921</v>
      </c>
      <c r="F11" s="17">
        <f>VLOOKUP(B11,'[1]Budget 20-21'!$A$4:$T$36,10,)</f>
        <v>87822.047947332569</v>
      </c>
      <c r="G11" s="16">
        <f t="shared" si="0"/>
        <v>0</v>
      </c>
      <c r="H11" s="16">
        <f t="shared" si="1"/>
        <v>87822.047947332569</v>
      </c>
      <c r="I11" s="16">
        <f t="shared" si="6"/>
        <v>-290233.78638518666</v>
      </c>
      <c r="J11" s="16">
        <f t="shared" si="7"/>
        <v>0</v>
      </c>
      <c r="K11" s="16">
        <f t="shared" si="8"/>
        <v>-290233.78638518666</v>
      </c>
      <c r="L11" s="18">
        <f t="shared" si="2"/>
        <v>0.23229914730025999</v>
      </c>
      <c r="M11" s="18">
        <f t="shared" si="3"/>
        <v>1</v>
      </c>
      <c r="N11" s="19">
        <f t="shared" si="4"/>
        <v>0</v>
      </c>
    </row>
    <row r="12" spans="1:14" ht="15" x14ac:dyDescent="0.25">
      <c r="A12" s="7" t="s">
        <v>46</v>
      </c>
      <c r="B12" s="8" t="s">
        <v>5</v>
      </c>
      <c r="C12" s="9">
        <v>0</v>
      </c>
      <c r="D12" s="9">
        <v>332992.3587347329</v>
      </c>
      <c r="E12" s="10">
        <f t="shared" si="5"/>
        <v>332992.3587347329</v>
      </c>
      <c r="F12" s="10">
        <f>VLOOKUP(B12,'[1]Budget 20-21'!$A$4:$T$36,10,)</f>
        <v>104816.92630525891</v>
      </c>
      <c r="G12" s="9">
        <f t="shared" si="0"/>
        <v>0</v>
      </c>
      <c r="H12" s="9">
        <f t="shared" si="1"/>
        <v>104816.92630525891</v>
      </c>
      <c r="I12" s="9">
        <f t="shared" si="6"/>
        <v>-228175.43242947399</v>
      </c>
      <c r="J12" s="9">
        <f t="shared" si="7"/>
        <v>0</v>
      </c>
      <c r="K12" s="9">
        <f t="shared" si="8"/>
        <v>-228175.43242947399</v>
      </c>
      <c r="L12" s="11">
        <f t="shared" si="2"/>
        <v>0.31477276746989191</v>
      </c>
      <c r="M12" s="12">
        <f t="shared" si="3"/>
        <v>1</v>
      </c>
      <c r="N12" s="13">
        <f t="shared" si="4"/>
        <v>0</v>
      </c>
    </row>
    <row r="13" spans="1:14" ht="15" x14ac:dyDescent="0.25">
      <c r="A13" s="7" t="s">
        <v>47</v>
      </c>
      <c r="B13" s="14" t="s">
        <v>6</v>
      </c>
      <c r="C13" s="16">
        <v>0</v>
      </c>
      <c r="D13" s="16">
        <v>286418.44426305062</v>
      </c>
      <c r="E13" s="17">
        <f t="shared" si="5"/>
        <v>286418.44426305062</v>
      </c>
      <c r="F13" s="17">
        <f>VLOOKUP(B13,'[1]Budget 20-21'!$A$4:$T$36,10,)</f>
        <v>47865.57743132281</v>
      </c>
      <c r="G13" s="16">
        <f t="shared" si="0"/>
        <v>0</v>
      </c>
      <c r="H13" s="16">
        <f t="shared" si="1"/>
        <v>47865.57743132281</v>
      </c>
      <c r="I13" s="16">
        <f t="shared" si="6"/>
        <v>-238552.86683172782</v>
      </c>
      <c r="J13" s="16">
        <f t="shared" si="7"/>
        <v>0</v>
      </c>
      <c r="K13" s="16">
        <f t="shared" si="8"/>
        <v>-238552.86683172782</v>
      </c>
      <c r="L13" s="18">
        <f t="shared" si="2"/>
        <v>0.16711765038204876</v>
      </c>
      <c r="M13" s="18">
        <f t="shared" si="3"/>
        <v>1</v>
      </c>
      <c r="N13" s="19">
        <f t="shared" si="4"/>
        <v>0</v>
      </c>
    </row>
    <row r="14" spans="1:14" ht="15" x14ac:dyDescent="0.25">
      <c r="A14" s="7" t="s">
        <v>48</v>
      </c>
      <c r="B14" s="8" t="s">
        <v>31</v>
      </c>
      <c r="C14" s="9">
        <v>150299</v>
      </c>
      <c r="D14" s="9">
        <v>301472.56781914429</v>
      </c>
      <c r="E14" s="10">
        <f t="shared" si="5"/>
        <v>451771.56781914429</v>
      </c>
      <c r="F14" s="10">
        <f>VLOOKUP(B14,'[1]Budget 20-21'!$A$4:$T$36,10,)</f>
        <v>134080.57119820081</v>
      </c>
      <c r="G14" s="9">
        <f t="shared" si="0"/>
        <v>0</v>
      </c>
      <c r="H14" s="9">
        <f t="shared" si="1"/>
        <v>134080.57119820081</v>
      </c>
      <c r="I14" s="9">
        <f t="shared" si="6"/>
        <v>-317690.99662094348</v>
      </c>
      <c r="J14" s="9">
        <f t="shared" si="7"/>
        <v>-150299</v>
      </c>
      <c r="K14" s="9">
        <f t="shared" si="8"/>
        <v>-167391.99662094348</v>
      </c>
      <c r="L14" s="11">
        <f t="shared" si="2"/>
        <v>0.29678842306401337</v>
      </c>
      <c r="M14" s="12">
        <f t="shared" si="3"/>
        <v>1</v>
      </c>
      <c r="N14" s="13">
        <f t="shared" si="4"/>
        <v>0</v>
      </c>
    </row>
    <row r="15" spans="1:14" ht="15" x14ac:dyDescent="0.25">
      <c r="A15" s="7" t="s">
        <v>49</v>
      </c>
      <c r="B15" s="14" t="s">
        <v>7</v>
      </c>
      <c r="C15" s="16">
        <v>61443</v>
      </c>
      <c r="D15" s="16">
        <v>295947.54788172105</v>
      </c>
      <c r="E15" s="17">
        <f t="shared" si="5"/>
        <v>357390.54788172105</v>
      </c>
      <c r="F15" s="17">
        <f>VLOOKUP(B15,'[1]Budget 20-21'!$A$4:$T$36,10,)</f>
        <v>259286.57365019049</v>
      </c>
      <c r="G15" s="16">
        <f t="shared" si="0"/>
        <v>0</v>
      </c>
      <c r="H15" s="16">
        <f t="shared" si="1"/>
        <v>259286.57365019049</v>
      </c>
      <c r="I15" s="16">
        <f t="shared" si="6"/>
        <v>-98103.974231530563</v>
      </c>
      <c r="J15" s="16">
        <f t="shared" si="7"/>
        <v>-61443</v>
      </c>
      <c r="K15" s="16">
        <f t="shared" si="8"/>
        <v>-36660.974231530563</v>
      </c>
      <c r="L15" s="18">
        <f t="shared" si="2"/>
        <v>0.72549924777529873</v>
      </c>
      <c r="M15" s="18">
        <f t="shared" si="3"/>
        <v>1</v>
      </c>
      <c r="N15" s="19">
        <f t="shared" si="4"/>
        <v>0</v>
      </c>
    </row>
    <row r="16" spans="1:14" ht="15" x14ac:dyDescent="0.25">
      <c r="A16" s="7" t="s">
        <v>50</v>
      </c>
      <c r="B16" s="8" t="s">
        <v>33</v>
      </c>
      <c r="C16" s="9">
        <v>60456</v>
      </c>
      <c r="D16" s="9">
        <v>205032.83707767236</v>
      </c>
      <c r="E16" s="10">
        <f t="shared" si="5"/>
        <v>265488.83707767236</v>
      </c>
      <c r="F16" s="10">
        <f>VLOOKUP(B16,'[1]Budget 20-21'!$A$4:$T$36,10,)</f>
        <v>114087.91991456393</v>
      </c>
      <c r="G16" s="9">
        <f t="shared" si="0"/>
        <v>0</v>
      </c>
      <c r="H16" s="9">
        <f t="shared" si="1"/>
        <v>114087.91991456393</v>
      </c>
      <c r="I16" s="9">
        <f>F16-E16</f>
        <v>-151400.91716310842</v>
      </c>
      <c r="J16" s="9">
        <f t="shared" si="7"/>
        <v>-60455.999999999985</v>
      </c>
      <c r="K16" s="9">
        <f t="shared" si="8"/>
        <v>-90944.917163108432</v>
      </c>
      <c r="L16" s="11">
        <f t="shared" si="2"/>
        <v>0.42972774738994379</v>
      </c>
      <c r="M16" s="12">
        <f t="shared" si="3"/>
        <v>1</v>
      </c>
      <c r="N16" s="13">
        <f t="shared" si="4"/>
        <v>0</v>
      </c>
    </row>
    <row r="17" spans="1:14" ht="15" x14ac:dyDescent="0.25">
      <c r="A17" s="7" t="s">
        <v>51</v>
      </c>
      <c r="B17" s="14" t="s">
        <v>8</v>
      </c>
      <c r="C17" s="16">
        <v>58856</v>
      </c>
      <c r="D17" s="16">
        <v>287006.05063187738</v>
      </c>
      <c r="E17" s="17">
        <f t="shared" si="5"/>
        <v>345862.05063187738</v>
      </c>
      <c r="F17" s="17">
        <f>VLOOKUP(B17,'[1]Budget 20-21'!$A$4:$T$36,10,)</f>
        <v>225644.25899385559</v>
      </c>
      <c r="G17" s="16">
        <f t="shared" si="0"/>
        <v>0</v>
      </c>
      <c r="H17" s="16">
        <f t="shared" si="1"/>
        <v>225644.25899385559</v>
      </c>
      <c r="I17" s="16">
        <f>F17-E17</f>
        <v>-120217.79163802179</v>
      </c>
      <c r="J17" s="16">
        <f t="shared" si="7"/>
        <v>-58856</v>
      </c>
      <c r="K17" s="16">
        <f t="shared" si="8"/>
        <v>-61361.791638021794</v>
      </c>
      <c r="L17" s="18">
        <f t="shared" si="2"/>
        <v>0.65241115231235036</v>
      </c>
      <c r="M17" s="18">
        <f t="shared" si="3"/>
        <v>1</v>
      </c>
      <c r="N17" s="19">
        <f t="shared" si="4"/>
        <v>0</v>
      </c>
    </row>
    <row r="18" spans="1:14" ht="15" x14ac:dyDescent="0.25">
      <c r="A18" s="7" t="s">
        <v>52</v>
      </c>
      <c r="B18" s="8" t="s">
        <v>9</v>
      </c>
      <c r="C18" s="9">
        <v>0</v>
      </c>
      <c r="D18" s="9">
        <v>283341.21494675049</v>
      </c>
      <c r="E18" s="10">
        <f t="shared" si="5"/>
        <v>283341.21494675049</v>
      </c>
      <c r="F18" s="10">
        <f>VLOOKUP(B18,'[1]Budget 20-21'!$A$4:$T$36,10,)</f>
        <v>46076.596175749568</v>
      </c>
      <c r="G18" s="9">
        <f t="shared" si="0"/>
        <v>0</v>
      </c>
      <c r="H18" s="9">
        <f t="shared" si="1"/>
        <v>46076.596175749568</v>
      </c>
      <c r="I18" s="9">
        <f>F18-E18</f>
        <v>-237264.61877100094</v>
      </c>
      <c r="J18" s="9">
        <f>I18-K18</f>
        <v>0</v>
      </c>
      <c r="K18" s="9">
        <f t="shared" si="8"/>
        <v>-237264.61877100094</v>
      </c>
      <c r="L18" s="11">
        <f t="shared" si="2"/>
        <v>0.16261875697966827</v>
      </c>
      <c r="M18" s="12">
        <f t="shared" si="3"/>
        <v>1</v>
      </c>
      <c r="N18" s="13">
        <f t="shared" si="4"/>
        <v>0</v>
      </c>
    </row>
    <row r="19" spans="1:14" ht="15" x14ac:dyDescent="0.25">
      <c r="A19" s="7" t="s">
        <v>53</v>
      </c>
      <c r="B19" s="14" t="s">
        <v>10</v>
      </c>
      <c r="C19" s="16">
        <v>50615</v>
      </c>
      <c r="D19" s="16">
        <v>355338.6920871422</v>
      </c>
      <c r="E19" s="17">
        <f t="shared" si="5"/>
        <v>405953.6920871422</v>
      </c>
      <c r="F19" s="17">
        <f>VLOOKUP(B19,'[1]Budget 20-21'!$A$4:$T$36,10,)</f>
        <v>101141.5684912711</v>
      </c>
      <c r="G19" s="16">
        <f t="shared" si="0"/>
        <v>0</v>
      </c>
      <c r="H19" s="16">
        <f t="shared" si="1"/>
        <v>101141.5684912711</v>
      </c>
      <c r="I19" s="16">
        <f>F19-E19</f>
        <v>-304812.12359587109</v>
      </c>
      <c r="J19" s="16">
        <f t="shared" si="7"/>
        <v>-50615</v>
      </c>
      <c r="K19" s="16">
        <f t="shared" si="8"/>
        <v>-254197.12359587109</v>
      </c>
      <c r="L19" s="18">
        <f t="shared" si="2"/>
        <v>0.24914558104218451</v>
      </c>
      <c r="M19" s="18">
        <f t="shared" si="3"/>
        <v>1</v>
      </c>
      <c r="N19" s="19">
        <f t="shared" si="4"/>
        <v>0</v>
      </c>
    </row>
    <row r="20" spans="1:14" ht="15" x14ac:dyDescent="0.25">
      <c r="A20" s="7" t="s">
        <v>54</v>
      </c>
      <c r="B20" s="8" t="s">
        <v>11</v>
      </c>
      <c r="C20" s="9">
        <v>0</v>
      </c>
      <c r="D20" s="9">
        <v>242253.96319727803</v>
      </c>
      <c r="E20" s="10">
        <f t="shared" si="5"/>
        <v>242253.96319727803</v>
      </c>
      <c r="F20" s="10">
        <f>VLOOKUP(B20,'[1]Budget 20-21'!$A$4:$T$36,10,)</f>
        <v>74269.843244621501</v>
      </c>
      <c r="G20" s="9">
        <f t="shared" si="0"/>
        <v>0</v>
      </c>
      <c r="H20" s="9">
        <f t="shared" si="1"/>
        <v>74269.843244621501</v>
      </c>
      <c r="I20" s="20">
        <f t="shared" si="6"/>
        <v>-167984.11995265653</v>
      </c>
      <c r="J20" s="20">
        <f t="shared" si="7"/>
        <v>0</v>
      </c>
      <c r="K20" s="20">
        <f t="shared" si="8"/>
        <v>-167984.11995265653</v>
      </c>
      <c r="L20" s="11">
        <f t="shared" si="2"/>
        <v>0.30657844463886152</v>
      </c>
      <c r="M20" s="12">
        <f t="shared" si="3"/>
        <v>1</v>
      </c>
      <c r="N20" s="13">
        <f t="shared" si="4"/>
        <v>0</v>
      </c>
    </row>
    <row r="21" spans="1:14" ht="15" x14ac:dyDescent="0.25">
      <c r="A21" s="7" t="s">
        <v>55</v>
      </c>
      <c r="B21" s="14" t="s">
        <v>12</v>
      </c>
      <c r="C21" s="16">
        <v>0</v>
      </c>
      <c r="D21" s="16">
        <v>255874.95247052587</v>
      </c>
      <c r="E21" s="17">
        <f t="shared" si="5"/>
        <v>255874.95247052587</v>
      </c>
      <c r="F21" s="17">
        <f>VLOOKUP(B21,'[1]Budget 20-21'!$A$4:$T$36,10,)</f>
        <v>98660.68137250701</v>
      </c>
      <c r="G21" s="16">
        <f t="shared" si="0"/>
        <v>0</v>
      </c>
      <c r="H21" s="16">
        <f t="shared" si="1"/>
        <v>98660.68137250701</v>
      </c>
      <c r="I21" s="16">
        <f t="shared" si="6"/>
        <v>-157214.27109801886</v>
      </c>
      <c r="J21" s="16">
        <f t="shared" si="7"/>
        <v>0</v>
      </c>
      <c r="K21" s="16">
        <f t="shared" si="8"/>
        <v>-157214.27109801886</v>
      </c>
      <c r="L21" s="18">
        <f t="shared" si="2"/>
        <v>0.3855816304797231</v>
      </c>
      <c r="M21" s="18">
        <f t="shared" si="3"/>
        <v>1</v>
      </c>
      <c r="N21" s="19">
        <f t="shared" si="4"/>
        <v>0</v>
      </c>
    </row>
    <row r="22" spans="1:14" ht="15" x14ac:dyDescent="0.25">
      <c r="A22" s="7" t="s">
        <v>56</v>
      </c>
      <c r="B22" s="8" t="s">
        <v>13</v>
      </c>
      <c r="C22" s="9">
        <v>36933</v>
      </c>
      <c r="D22" s="9">
        <v>291274.34260247683</v>
      </c>
      <c r="E22" s="10">
        <f t="shared" si="5"/>
        <v>328207.34260247683</v>
      </c>
      <c r="F22" s="10">
        <f>VLOOKUP(B22,'[1]Budget 20-21'!$A$4:$T$36,10,)</f>
        <v>197025.85639805879</v>
      </c>
      <c r="G22" s="9">
        <f t="shared" si="0"/>
        <v>0</v>
      </c>
      <c r="H22" s="9">
        <f t="shared" si="1"/>
        <v>197025.85639805879</v>
      </c>
      <c r="I22" s="9">
        <f t="shared" si="6"/>
        <v>-131181.48620441803</v>
      </c>
      <c r="J22" s="9">
        <f t="shared" si="7"/>
        <v>-36933</v>
      </c>
      <c r="K22" s="9">
        <f t="shared" si="8"/>
        <v>-94248.486204418034</v>
      </c>
      <c r="L22" s="11">
        <f t="shared" si="2"/>
        <v>0.60030910593214726</v>
      </c>
      <c r="M22" s="12">
        <f t="shared" si="3"/>
        <v>1</v>
      </c>
      <c r="N22" s="13">
        <f t="shared" si="4"/>
        <v>0</v>
      </c>
    </row>
    <row r="23" spans="1:14" ht="15" x14ac:dyDescent="0.25">
      <c r="A23" s="7" t="s">
        <v>57</v>
      </c>
      <c r="B23" s="14" t="s">
        <v>28</v>
      </c>
      <c r="C23" s="16">
        <v>64454</v>
      </c>
      <c r="D23" s="16">
        <v>209321.06941405396</v>
      </c>
      <c r="E23" s="17">
        <f t="shared" si="5"/>
        <v>273775.06941405393</v>
      </c>
      <c r="F23" s="17">
        <f>VLOOKUP(B23,'[1]Budget 20-21'!$A$4:$T$36,10,)</f>
        <v>162827.3936513419</v>
      </c>
      <c r="G23" s="16">
        <f t="shared" si="0"/>
        <v>0</v>
      </c>
      <c r="H23" s="16">
        <f t="shared" si="1"/>
        <v>162827.3936513419</v>
      </c>
      <c r="I23" s="16">
        <f t="shared" si="6"/>
        <v>-110947.67576271202</v>
      </c>
      <c r="J23" s="16">
        <f t="shared" si="7"/>
        <v>-64453.999999999971</v>
      </c>
      <c r="K23" s="16">
        <f t="shared" si="8"/>
        <v>-46493.675762712053</v>
      </c>
      <c r="L23" s="18">
        <f t="shared" si="2"/>
        <v>0.59474879871214215</v>
      </c>
      <c r="M23" s="18">
        <f t="shared" si="3"/>
        <v>1</v>
      </c>
      <c r="N23" s="19">
        <f t="shared" si="4"/>
        <v>0</v>
      </c>
    </row>
    <row r="24" spans="1:14" ht="15" x14ac:dyDescent="0.25">
      <c r="A24" s="7" t="s">
        <v>58</v>
      </c>
      <c r="B24" s="8" t="s">
        <v>27</v>
      </c>
      <c r="C24" s="9">
        <v>185597</v>
      </c>
      <c r="D24" s="9">
        <v>196630.21683723832</v>
      </c>
      <c r="E24" s="10">
        <f t="shared" si="5"/>
        <v>382227.21683723829</v>
      </c>
      <c r="F24" s="10">
        <f>VLOOKUP(B24,'[1]Budget 20-21'!$A$4:$T$36,10,)</f>
        <v>88827.30434568951</v>
      </c>
      <c r="G24" s="9">
        <f t="shared" si="0"/>
        <v>0</v>
      </c>
      <c r="H24" s="9">
        <f t="shared" si="1"/>
        <v>88827.30434568951</v>
      </c>
      <c r="I24" s="9">
        <f t="shared" si="6"/>
        <v>-293399.91249154881</v>
      </c>
      <c r="J24" s="9">
        <f t="shared" si="7"/>
        <v>-185597</v>
      </c>
      <c r="K24" s="9">
        <f t="shared" si="8"/>
        <v>-107802.91249154881</v>
      </c>
      <c r="L24" s="11">
        <f t="shared" si="2"/>
        <v>0.23239398042006609</v>
      </c>
      <c r="M24" s="12">
        <f t="shared" si="3"/>
        <v>1</v>
      </c>
      <c r="N24" s="13">
        <f t="shared" si="4"/>
        <v>0</v>
      </c>
    </row>
    <row r="25" spans="1:14" ht="15" x14ac:dyDescent="0.25">
      <c r="A25" s="7" t="s">
        <v>59</v>
      </c>
      <c r="B25" s="14" t="s">
        <v>14</v>
      </c>
      <c r="C25" s="16">
        <v>0</v>
      </c>
      <c r="D25" s="16">
        <v>272604.07659786055</v>
      </c>
      <c r="E25" s="17">
        <f t="shared" si="5"/>
        <v>272604.07659786055</v>
      </c>
      <c r="F25" s="17">
        <f>VLOOKUP(B25,'[1]Budget 20-21'!$A$4:$T$36,10,)</f>
        <v>116980.87090796465</v>
      </c>
      <c r="G25" s="16">
        <f t="shared" si="0"/>
        <v>0</v>
      </c>
      <c r="H25" s="16">
        <f t="shared" si="1"/>
        <v>116980.87090796465</v>
      </c>
      <c r="I25" s="16">
        <f t="shared" si="6"/>
        <v>-155623.2056898959</v>
      </c>
      <c r="J25" s="16">
        <f t="shared" si="7"/>
        <v>0</v>
      </c>
      <c r="K25" s="16">
        <f t="shared" si="8"/>
        <v>-155623.2056898959</v>
      </c>
      <c r="L25" s="18">
        <f t="shared" si="2"/>
        <v>0.42912370338662331</v>
      </c>
      <c r="M25" s="18">
        <f t="shared" si="3"/>
        <v>1</v>
      </c>
      <c r="N25" s="19">
        <f t="shared" si="4"/>
        <v>0</v>
      </c>
    </row>
    <row r="26" spans="1:14" ht="15" x14ac:dyDescent="0.25">
      <c r="A26" s="7" t="s">
        <v>60</v>
      </c>
      <c r="B26" s="8" t="s">
        <v>15</v>
      </c>
      <c r="C26" s="9">
        <v>114493</v>
      </c>
      <c r="D26" s="9">
        <v>293127.8878258469</v>
      </c>
      <c r="E26" s="10">
        <f t="shared" si="5"/>
        <v>407620.8878258469</v>
      </c>
      <c r="F26" s="10">
        <f>VLOOKUP(B26,'[1]Budget 20-21'!$A$4:$T$36,10,)</f>
        <v>213513.12589915976</v>
      </c>
      <c r="G26" s="9">
        <f t="shared" si="0"/>
        <v>0</v>
      </c>
      <c r="H26" s="9">
        <f t="shared" si="1"/>
        <v>213513.12589915976</v>
      </c>
      <c r="I26" s="9">
        <f t="shared" si="6"/>
        <v>-194107.76192668715</v>
      </c>
      <c r="J26" s="9">
        <f t="shared" si="7"/>
        <v>-114493</v>
      </c>
      <c r="K26" s="9">
        <f t="shared" si="8"/>
        <v>-79614.761926687148</v>
      </c>
      <c r="L26" s="11">
        <f t="shared" si="2"/>
        <v>0.5238032011509226</v>
      </c>
      <c r="M26" s="12">
        <f t="shared" si="3"/>
        <v>1</v>
      </c>
      <c r="N26" s="13">
        <f t="shared" si="4"/>
        <v>0</v>
      </c>
    </row>
    <row r="27" spans="1:14" ht="15" x14ac:dyDescent="0.25">
      <c r="A27" s="7" t="s">
        <v>61</v>
      </c>
      <c r="B27" s="14" t="s">
        <v>16</v>
      </c>
      <c r="C27" s="16">
        <v>63746</v>
      </c>
      <c r="D27" s="16">
        <v>225323.05118278787</v>
      </c>
      <c r="E27" s="17">
        <f t="shared" si="5"/>
        <v>289069.05118278787</v>
      </c>
      <c r="F27" s="17">
        <f>VLOOKUP(B27,'[1]Budget 20-21'!$A$4:$T$36,10,)</f>
        <v>107786.69095259867</v>
      </c>
      <c r="G27" s="16">
        <f t="shared" si="0"/>
        <v>0</v>
      </c>
      <c r="H27" s="16">
        <f t="shared" si="1"/>
        <v>107786.69095259867</v>
      </c>
      <c r="I27" s="16">
        <f t="shared" si="6"/>
        <v>-181282.3602301892</v>
      </c>
      <c r="J27" s="16">
        <f t="shared" si="7"/>
        <v>-63746</v>
      </c>
      <c r="K27" s="16">
        <f t="shared" si="8"/>
        <v>-117536.3602301892</v>
      </c>
      <c r="L27" s="18">
        <f t="shared" si="2"/>
        <v>0.37287523694275249</v>
      </c>
      <c r="M27" s="18">
        <f t="shared" si="3"/>
        <v>1</v>
      </c>
      <c r="N27" s="19">
        <f t="shared" si="4"/>
        <v>0</v>
      </c>
    </row>
    <row r="28" spans="1:14" ht="15" x14ac:dyDescent="0.25">
      <c r="A28" s="7" t="s">
        <v>62</v>
      </c>
      <c r="B28" s="8" t="s">
        <v>17</v>
      </c>
      <c r="C28" s="9">
        <v>68258</v>
      </c>
      <c r="D28" s="9">
        <v>311883.5312289435</v>
      </c>
      <c r="E28" s="10">
        <f t="shared" si="5"/>
        <v>380141.5312289435</v>
      </c>
      <c r="F28" s="10">
        <f>VLOOKUP(B28,'[1]Budget 20-21'!$A$4:$T$36,10,)</f>
        <v>132884.12344803326</v>
      </c>
      <c r="G28" s="9">
        <f t="shared" si="0"/>
        <v>0</v>
      </c>
      <c r="H28" s="9">
        <f t="shared" si="1"/>
        <v>132884.12344803326</v>
      </c>
      <c r="I28" s="9">
        <f t="shared" si="6"/>
        <v>-247257.40778091023</v>
      </c>
      <c r="J28" s="9">
        <f t="shared" si="7"/>
        <v>-68258</v>
      </c>
      <c r="K28" s="9">
        <f t="shared" si="8"/>
        <v>-178999.40778091023</v>
      </c>
      <c r="L28" s="11">
        <f t="shared" si="2"/>
        <v>0.34956486606037968</v>
      </c>
      <c r="M28" s="12">
        <f t="shared" si="3"/>
        <v>1</v>
      </c>
      <c r="N28" s="13">
        <f t="shared" si="4"/>
        <v>0</v>
      </c>
    </row>
    <row r="29" spans="1:14" ht="15" x14ac:dyDescent="0.25">
      <c r="A29" s="7" t="s">
        <v>63</v>
      </c>
      <c r="B29" s="14" t="s">
        <v>30</v>
      </c>
      <c r="C29" s="16">
        <v>83533</v>
      </c>
      <c r="D29" s="16">
        <v>343275.26410517312</v>
      </c>
      <c r="E29" s="17">
        <f>SUM(C29+D29)</f>
        <v>426808.26410517312</v>
      </c>
      <c r="F29" s="17">
        <f>VLOOKUP(B29,'[1]Budget 20-21'!$A$4:$T$36,10,)</f>
        <v>127020.20383152572</v>
      </c>
      <c r="G29" s="16">
        <f t="shared" si="0"/>
        <v>0</v>
      </c>
      <c r="H29" s="16">
        <f t="shared" si="1"/>
        <v>127020.20383152572</v>
      </c>
      <c r="I29" s="16">
        <f t="shared" si="6"/>
        <v>-299788.06027364742</v>
      </c>
      <c r="J29" s="16">
        <f t="shared" si="7"/>
        <v>-83533.000000000029</v>
      </c>
      <c r="K29" s="16">
        <f t="shared" si="8"/>
        <v>-216255.0602736474</v>
      </c>
      <c r="L29" s="18">
        <f t="shared" si="2"/>
        <v>0.2976048369115592</v>
      </c>
      <c r="M29" s="18">
        <f t="shared" si="3"/>
        <v>1</v>
      </c>
      <c r="N29" s="19">
        <f t="shared" si="4"/>
        <v>0</v>
      </c>
    </row>
    <row r="30" spans="1:14" ht="15" x14ac:dyDescent="0.25">
      <c r="A30" s="7" t="s">
        <v>64</v>
      </c>
      <c r="B30" s="8" t="s">
        <v>18</v>
      </c>
      <c r="C30" s="9">
        <v>43500</v>
      </c>
      <c r="D30" s="9">
        <v>215100.24775231397</v>
      </c>
      <c r="E30" s="10">
        <f t="shared" si="5"/>
        <v>258600.24775231397</v>
      </c>
      <c r="F30" s="10">
        <f>VLOOKUP(B30,'[1]Budget 20-21'!$A$4:$T$36,10,)</f>
        <v>107727.18920284719</v>
      </c>
      <c r="G30" s="9">
        <f t="shared" si="0"/>
        <v>0</v>
      </c>
      <c r="H30" s="9">
        <f t="shared" si="1"/>
        <v>107727.18920284719</v>
      </c>
      <c r="I30" s="9">
        <f t="shared" si="6"/>
        <v>-150873.05854946678</v>
      </c>
      <c r="J30" s="9">
        <f t="shared" si="7"/>
        <v>-43500</v>
      </c>
      <c r="K30" s="9">
        <f t="shared" si="8"/>
        <v>-107373.05854946678</v>
      </c>
      <c r="L30" s="11">
        <f t="shared" si="2"/>
        <v>0.41657805875742143</v>
      </c>
      <c r="M30" s="12">
        <f t="shared" si="3"/>
        <v>1</v>
      </c>
      <c r="N30" s="13">
        <f t="shared" si="4"/>
        <v>0</v>
      </c>
    </row>
    <row r="31" spans="1:14" ht="15" x14ac:dyDescent="0.25">
      <c r="A31" s="7" t="s">
        <v>65</v>
      </c>
      <c r="B31" s="14" t="s">
        <v>19</v>
      </c>
      <c r="C31" s="16">
        <v>91894</v>
      </c>
      <c r="D31" s="16">
        <v>312344.31300531334</v>
      </c>
      <c r="E31" s="17">
        <f t="shared" si="5"/>
        <v>404238.31300531334</v>
      </c>
      <c r="F31" s="17">
        <f>VLOOKUP(B31,'[1]Budget 20-21'!$A$4:$T$36,10,)</f>
        <v>157795.09178072173</v>
      </c>
      <c r="G31" s="16">
        <f t="shared" si="0"/>
        <v>0</v>
      </c>
      <c r="H31" s="16">
        <f t="shared" si="1"/>
        <v>157795.09178072173</v>
      </c>
      <c r="I31" s="16">
        <f t="shared" si="6"/>
        <v>-246443.2212245916</v>
      </c>
      <c r="J31" s="16">
        <f t="shared" si="7"/>
        <v>-91894</v>
      </c>
      <c r="K31" s="16">
        <f t="shared" si="8"/>
        <v>-154549.2212245916</v>
      </c>
      <c r="L31" s="18">
        <f t="shared" si="2"/>
        <v>0.39035164828289709</v>
      </c>
      <c r="M31" s="18">
        <f t="shared" si="3"/>
        <v>1</v>
      </c>
      <c r="N31" s="19">
        <f t="shared" si="4"/>
        <v>0</v>
      </c>
    </row>
    <row r="32" spans="1:14" ht="15" x14ac:dyDescent="0.25">
      <c r="A32" s="7" t="s">
        <v>66</v>
      </c>
      <c r="B32" s="8" t="s">
        <v>20</v>
      </c>
      <c r="C32" s="9">
        <v>56715</v>
      </c>
      <c r="D32" s="9">
        <v>217823.78622256362</v>
      </c>
      <c r="E32" s="10">
        <f t="shared" si="5"/>
        <v>274538.78622256359</v>
      </c>
      <c r="F32" s="10">
        <f>VLOOKUP(B32,'[1]Budget 20-21'!$A$4:$T$36,10,)</f>
        <v>74634.58453489776</v>
      </c>
      <c r="G32" s="9">
        <f t="shared" si="0"/>
        <v>0</v>
      </c>
      <c r="H32" s="9">
        <f t="shared" si="1"/>
        <v>74634.58453489776</v>
      </c>
      <c r="I32" s="9">
        <f t="shared" si="6"/>
        <v>-199904.20168766583</v>
      </c>
      <c r="J32" s="9">
        <f t="shared" si="7"/>
        <v>-56714.999999999971</v>
      </c>
      <c r="K32" s="9">
        <f t="shared" si="8"/>
        <v>-143189.20168766586</v>
      </c>
      <c r="L32" s="11">
        <f t="shared" si="2"/>
        <v>0.27185442742648708</v>
      </c>
      <c r="M32" s="12">
        <f t="shared" si="3"/>
        <v>1</v>
      </c>
      <c r="N32" s="13">
        <f t="shared" si="4"/>
        <v>0</v>
      </c>
    </row>
    <row r="33" spans="1:14" s="21" customFormat="1" ht="15" x14ac:dyDescent="0.25">
      <c r="A33" s="21" t="s">
        <v>67</v>
      </c>
      <c r="B33" s="14" t="s">
        <v>29</v>
      </c>
      <c r="C33" s="16">
        <v>69705</v>
      </c>
      <c r="D33" s="16">
        <v>246243.84200976894</v>
      </c>
      <c r="E33" s="17">
        <f t="shared" si="5"/>
        <v>315948.84200976894</v>
      </c>
      <c r="F33" s="17">
        <f>VLOOKUP(B33,'[1]Budget 20-21'!$A$4:$T$36,10,)</f>
        <v>127816.09518070397</v>
      </c>
      <c r="G33" s="16">
        <f t="shared" si="0"/>
        <v>0</v>
      </c>
      <c r="H33" s="16">
        <f t="shared" si="1"/>
        <v>127816.09518070397</v>
      </c>
      <c r="I33" s="16">
        <f t="shared" si="6"/>
        <v>-188132.74682906497</v>
      </c>
      <c r="J33" s="16">
        <f t="shared" si="7"/>
        <v>-69705</v>
      </c>
      <c r="K33" s="16">
        <f t="shared" si="8"/>
        <v>-118427.74682906497</v>
      </c>
      <c r="L33" s="18">
        <f t="shared" si="2"/>
        <v>0.40454680690601164</v>
      </c>
      <c r="M33" s="18">
        <f t="shared" si="3"/>
        <v>1</v>
      </c>
      <c r="N33" s="19">
        <f t="shared" si="4"/>
        <v>0</v>
      </c>
    </row>
    <row r="34" spans="1:14" ht="15" x14ac:dyDescent="0.25">
      <c r="A34" s="7" t="s">
        <v>68</v>
      </c>
      <c r="B34" s="8" t="s">
        <v>21</v>
      </c>
      <c r="C34" s="9">
        <v>0</v>
      </c>
      <c r="D34" s="9">
        <v>225128.38148179566</v>
      </c>
      <c r="E34" s="10">
        <f t="shared" si="5"/>
        <v>225128.38148179566</v>
      </c>
      <c r="F34" s="10">
        <f>VLOOKUP(B34,'[1]Budget 20-21'!$A$4:$T$36,10,)</f>
        <v>57651.555833205181</v>
      </c>
      <c r="G34" s="9">
        <f t="shared" si="0"/>
        <v>0</v>
      </c>
      <c r="H34" s="9">
        <f t="shared" si="1"/>
        <v>57651.555833205181</v>
      </c>
      <c r="I34" s="9">
        <f t="shared" si="6"/>
        <v>-167476.82564859049</v>
      </c>
      <c r="J34" s="9">
        <f t="shared" si="7"/>
        <v>0</v>
      </c>
      <c r="K34" s="9">
        <f>-(D34-H34)</f>
        <v>-167476.82564859049</v>
      </c>
      <c r="L34" s="11">
        <f t="shared" si="2"/>
        <v>0.25608302006944872</v>
      </c>
      <c r="M34" s="12">
        <f t="shared" si="3"/>
        <v>1</v>
      </c>
      <c r="N34" s="13">
        <f t="shared" si="4"/>
        <v>0</v>
      </c>
    </row>
    <row r="35" spans="1:14" ht="15" x14ac:dyDescent="0.25">
      <c r="A35" s="7" t="s">
        <v>69</v>
      </c>
      <c r="B35" s="14" t="s">
        <v>22</v>
      </c>
      <c r="C35" s="16">
        <v>0</v>
      </c>
      <c r="D35" s="16">
        <v>238094.73999508173</v>
      </c>
      <c r="E35" s="17">
        <f>SUM(C35+D35)</f>
        <v>238094.73999508173</v>
      </c>
      <c r="F35" s="17">
        <f>VLOOKUP(B35,'[1]Budget 20-21'!$A$4:$T$36,10,)</f>
        <v>100931.18956776222</v>
      </c>
      <c r="G35" s="16">
        <f t="shared" si="0"/>
        <v>0</v>
      </c>
      <c r="H35" s="16">
        <f t="shared" si="1"/>
        <v>100931.18956776222</v>
      </c>
      <c r="I35" s="16">
        <f t="shared" si="6"/>
        <v>-137163.55042731951</v>
      </c>
      <c r="J35" s="16">
        <f t="shared" si="7"/>
        <v>0</v>
      </c>
      <c r="K35" s="16">
        <f>-(D35-H35)</f>
        <v>-137163.55042731951</v>
      </c>
      <c r="L35" s="18">
        <f t="shared" si="2"/>
        <v>0.42391188301701721</v>
      </c>
      <c r="M35" s="18">
        <f t="shared" si="3"/>
        <v>1</v>
      </c>
      <c r="N35" s="18">
        <f t="shared" si="4"/>
        <v>0</v>
      </c>
    </row>
    <row r="36" spans="1:14" ht="15" x14ac:dyDescent="0.25">
      <c r="A36" s="7" t="s">
        <v>70</v>
      </c>
      <c r="B36" s="8" t="s">
        <v>36</v>
      </c>
      <c r="C36" s="9">
        <v>15227</v>
      </c>
      <c r="D36" s="9">
        <v>263813.330736003</v>
      </c>
      <c r="E36" s="9">
        <f t="shared" si="5"/>
        <v>279040.330736003</v>
      </c>
      <c r="F36" s="9">
        <f>VLOOKUP(B36,'[1]Budget 20-21'!$A$4:$T$36,10,)</f>
        <v>159564.61932258497</v>
      </c>
      <c r="G36" s="9">
        <f t="shared" si="0"/>
        <v>0</v>
      </c>
      <c r="H36" s="9">
        <f t="shared" si="1"/>
        <v>159564.61932258497</v>
      </c>
      <c r="I36" s="9">
        <f>F36-E36</f>
        <v>-119475.71141341803</v>
      </c>
      <c r="J36" s="9">
        <f t="shared" si="7"/>
        <v>-15227</v>
      </c>
      <c r="K36" s="9">
        <f>-(D36-H36)</f>
        <v>-104248.71141341803</v>
      </c>
      <c r="L36" s="12">
        <f>F36/E36</f>
        <v>0.57183353711527563</v>
      </c>
      <c r="M36" s="12">
        <f>H36/F36</f>
        <v>1</v>
      </c>
      <c r="N36" s="12">
        <f t="shared" si="4"/>
        <v>0</v>
      </c>
    </row>
    <row r="37" spans="1:14" ht="15" x14ac:dyDescent="0.25">
      <c r="B37" s="22" t="s">
        <v>26</v>
      </c>
      <c r="C37" s="23">
        <f>SUM(C6:C36)+C4</f>
        <v>1588444</v>
      </c>
      <c r="D37" s="23">
        <f>SUM(D4:D36)</f>
        <v>8850000.0000000019</v>
      </c>
      <c r="E37" s="23">
        <f t="shared" ref="E37" si="9">SUM(E4:E36)</f>
        <v>10427874.000000004</v>
      </c>
      <c r="F37" s="23">
        <f>SUM(F4:F36)</f>
        <v>3792789.5294635352</v>
      </c>
      <c r="G37" s="24">
        <f t="shared" ref="G37:K37" si="10">SUM(G4:G36)</f>
        <v>0</v>
      </c>
      <c r="H37" s="24">
        <f t="shared" si="10"/>
        <v>3792789.5294635352</v>
      </c>
      <c r="I37" s="24">
        <f>SUM(I4:I36)</f>
        <v>-6635084.4705364639</v>
      </c>
      <c r="J37" s="24">
        <f t="shared" si="10"/>
        <v>-1588444</v>
      </c>
      <c r="K37" s="24">
        <f t="shared" si="10"/>
        <v>-5046640.4705364658</v>
      </c>
      <c r="L37" s="25">
        <f>F37/E37</f>
        <v>0.36371647082267522</v>
      </c>
      <c r="M37" s="25">
        <f t="shared" si="3"/>
        <v>1</v>
      </c>
      <c r="N37" s="25">
        <f t="shared" si="4"/>
        <v>0</v>
      </c>
    </row>
    <row r="38" spans="1:14" ht="15" x14ac:dyDescent="0.25">
      <c r="B38" s="26"/>
      <c r="C38" s="27"/>
      <c r="D38" s="27"/>
      <c r="E38" s="27"/>
      <c r="F38" s="27"/>
      <c r="G38" s="28"/>
      <c r="H38" s="28"/>
      <c r="I38" s="28">
        <f>SUMIF(I4:I36,"&gt;0")</f>
        <v>0</v>
      </c>
      <c r="J38" s="28">
        <f>SUMIF(J4:J36,"&gt;0")</f>
        <v>0</v>
      </c>
      <c r="K38" s="28"/>
      <c r="L38" s="29"/>
      <c r="M38" s="29"/>
      <c r="N38" s="29"/>
    </row>
    <row r="39" spans="1:14" s="30" customFormat="1" ht="15" x14ac:dyDescent="0.25">
      <c r="B39" s="31"/>
      <c r="C39" s="7"/>
      <c r="D39" s="7"/>
      <c r="E39" s="32"/>
      <c r="F39" s="33"/>
      <c r="G39" s="7"/>
      <c r="H39" s="7"/>
      <c r="I39" s="28">
        <f>SUMIF(I4:I36,"&lt;0")</f>
        <v>-6635084.4705364639</v>
      </c>
      <c r="J39" s="28">
        <f>SUMIF(J4:J36,"&lt;0")</f>
        <v>-1588444</v>
      </c>
      <c r="K39" s="28"/>
      <c r="L39" s="7"/>
      <c r="M39" s="7"/>
      <c r="N39" s="7"/>
    </row>
    <row r="40" spans="1:14" s="30" customFormat="1" ht="15" x14ac:dyDescent="0.25">
      <c r="C40" s="7"/>
      <c r="D40" s="32"/>
      <c r="E40" s="33"/>
      <c r="F40" s="33"/>
      <c r="G40" s="34"/>
      <c r="H40" s="34"/>
      <c r="I40" s="35"/>
      <c r="J40" s="35"/>
      <c r="L40" s="34"/>
      <c r="M40" s="7"/>
      <c r="N40" s="7"/>
    </row>
    <row r="41" spans="1:14" s="30" customFormat="1" ht="15" x14ac:dyDescent="0.25">
      <c r="B41" s="36" t="s">
        <v>88</v>
      </c>
      <c r="D41" s="35">
        <f>C37</f>
        <v>1588444</v>
      </c>
      <c r="E41" s="37"/>
      <c r="F41" s="35"/>
    </row>
    <row r="42" spans="1:14" s="30" customFormat="1" ht="15" x14ac:dyDescent="0.25">
      <c r="B42" s="36" t="s">
        <v>34</v>
      </c>
      <c r="D42" s="35">
        <f>D37</f>
        <v>8850000.0000000019</v>
      </c>
      <c r="E42" s="37"/>
      <c r="K42" s="35"/>
    </row>
    <row r="43" spans="1:14" s="30" customFormat="1" ht="15" x14ac:dyDescent="0.25">
      <c r="B43" s="36" t="s">
        <v>35</v>
      </c>
      <c r="D43" s="35">
        <f>D41+D42</f>
        <v>10438444.000000002</v>
      </c>
      <c r="E43" s="35"/>
    </row>
    <row r="44" spans="1:14" s="30" customFormat="1" ht="15" x14ac:dyDescent="0.25">
      <c r="B44" s="36"/>
      <c r="E44" s="37"/>
      <c r="K44" s="35"/>
    </row>
    <row r="45" spans="1:14" s="30" customFormat="1" ht="15" x14ac:dyDescent="0.25">
      <c r="B45" s="36" t="s">
        <v>37</v>
      </c>
      <c r="D45" s="35">
        <f>F37</f>
        <v>3792789.5294635352</v>
      </c>
      <c r="E45" s="37"/>
      <c r="F45" s="35"/>
    </row>
    <row r="46" spans="1:14" s="30" customFormat="1" ht="15" x14ac:dyDescent="0.25">
      <c r="B46" s="30" t="s">
        <v>71</v>
      </c>
      <c r="C46" s="7"/>
      <c r="D46" s="35">
        <f>H37-C5</f>
        <v>3803359.5294635352</v>
      </c>
      <c r="E46" s="37"/>
      <c r="G46" s="35"/>
      <c r="K46" s="35"/>
    </row>
    <row r="47" spans="1:14" s="30" customFormat="1" ht="15" x14ac:dyDescent="0.25">
      <c r="B47" s="30" t="s">
        <v>72</v>
      </c>
      <c r="D47" s="35">
        <f>-K37</f>
        <v>5046640.4705364658</v>
      </c>
      <c r="E47" s="37"/>
      <c r="F47" s="35"/>
    </row>
    <row r="48" spans="1:14" s="30" customFormat="1" ht="15" x14ac:dyDescent="0.25">
      <c r="B48" s="30" t="s">
        <v>73</v>
      </c>
      <c r="C48" s="7"/>
      <c r="D48" s="35">
        <f>-J39</f>
        <v>1588444</v>
      </c>
      <c r="E48" s="37"/>
    </row>
    <row r="49" spans="1:12" ht="15" x14ac:dyDescent="0.25">
      <c r="B49" s="30" t="s">
        <v>74</v>
      </c>
      <c r="D49" s="35">
        <f>J38</f>
        <v>0</v>
      </c>
      <c r="E49" s="32"/>
      <c r="F49" s="7"/>
      <c r="L49" s="34"/>
    </row>
    <row r="50" spans="1:12" ht="15" x14ac:dyDescent="0.25">
      <c r="E50" s="37"/>
      <c r="F50" s="7"/>
    </row>
    <row r="51" spans="1:12" x14ac:dyDescent="0.2">
      <c r="F51" s="7"/>
    </row>
    <row r="52" spans="1:12" s="30" customFormat="1" ht="15" x14ac:dyDescent="0.25">
      <c r="B52" s="7"/>
      <c r="C52" s="7"/>
      <c r="D52" s="7"/>
      <c r="E52" s="37"/>
    </row>
    <row r="53" spans="1:12" ht="12.75" customHeight="1" x14ac:dyDescent="0.25">
      <c r="E53" s="37"/>
      <c r="F53" s="7"/>
    </row>
    <row r="54" spans="1:12" ht="15" x14ac:dyDescent="0.25">
      <c r="B54" s="30"/>
      <c r="E54" s="38"/>
      <c r="F54" s="7"/>
    </row>
    <row r="55" spans="1:12" ht="12" customHeight="1" x14ac:dyDescent="0.2">
      <c r="E55" s="7"/>
      <c r="F55" s="7"/>
    </row>
    <row r="56" spans="1:12" s="30" customFormat="1" ht="15" x14ac:dyDescent="0.25">
      <c r="A56" s="7"/>
      <c r="B56" s="39"/>
      <c r="C56" s="39"/>
      <c r="D56" s="39"/>
      <c r="E56" s="39"/>
    </row>
    <row r="57" spans="1:12" ht="12" customHeight="1" x14ac:dyDescent="0.2">
      <c r="B57" s="39"/>
      <c r="C57" s="39"/>
      <c r="D57" s="39"/>
      <c r="E57" s="39"/>
      <c r="F57" s="7"/>
    </row>
    <row r="58" spans="1:12" x14ac:dyDescent="0.2">
      <c r="E58" s="40"/>
      <c r="F58" s="7"/>
    </row>
    <row r="59" spans="1:12" x14ac:dyDescent="0.2">
      <c r="E59" s="41"/>
      <c r="F59" s="7"/>
    </row>
    <row r="60" spans="1:12" x14ac:dyDescent="0.2">
      <c r="F60" s="7"/>
    </row>
    <row r="61" spans="1:12" x14ac:dyDescent="0.2">
      <c r="F61" s="7"/>
    </row>
    <row r="62" spans="1:12" x14ac:dyDescent="0.2">
      <c r="F62" s="7"/>
    </row>
    <row r="63" spans="1:12" x14ac:dyDescent="0.2">
      <c r="F63" s="7"/>
    </row>
    <row r="64" spans="1:12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</sheetData>
  <sheetProtection formatCells="0" formatColumns="0" formatRows="0"/>
  <mergeCells count="1">
    <mergeCell ref="C2:N2"/>
  </mergeCells>
  <phoneticPr fontId="0" type="noConversion"/>
  <conditionalFormatting sqref="I4:J4 I19:J27 J18 I38:K39 I37:J37 I6:J6 J5 I30:J30 J28 I8:J17 I32:J35">
    <cfRule type="cellIs" dxfId="9" priority="48" stopIfTrue="1" operator="greaterThan">
      <formula>0</formula>
    </cfRule>
  </conditionalFormatting>
  <conditionalFormatting sqref="I18">
    <cfRule type="cellIs" dxfId="8" priority="36" stopIfTrue="1" operator="greaterThan">
      <formula>0</formula>
    </cfRule>
  </conditionalFormatting>
  <conditionalFormatting sqref="I4:J6 I8:J28 I30:J30 I32:J36">
    <cfRule type="cellIs" dxfId="7" priority="34" operator="greaterThan">
      <formula>0</formula>
    </cfRule>
  </conditionalFormatting>
  <conditionalFormatting sqref="J7">
    <cfRule type="cellIs" dxfId="6" priority="17" stopIfTrue="1" operator="greaterThan">
      <formula>0</formula>
    </cfRule>
  </conditionalFormatting>
  <conditionalFormatting sqref="I7:J7">
    <cfRule type="cellIs" dxfId="5" priority="16" operator="greaterThan">
      <formula>0</formula>
    </cfRule>
  </conditionalFormatting>
  <conditionalFormatting sqref="I29:J29">
    <cfRule type="cellIs" dxfId="4" priority="11" stopIfTrue="1" operator="greaterThan">
      <formula>0</formula>
    </cfRule>
  </conditionalFormatting>
  <conditionalFormatting sqref="I29:J29">
    <cfRule type="cellIs" dxfId="3" priority="10" operator="greaterThan">
      <formula>0</formula>
    </cfRule>
  </conditionalFormatting>
  <conditionalFormatting sqref="I31:J31">
    <cfRule type="cellIs" dxfId="2" priority="6" stopIfTrue="1" operator="greaterThan">
      <formula>0</formula>
    </cfRule>
  </conditionalFormatting>
  <conditionalFormatting sqref="I31:J31">
    <cfRule type="cellIs" dxfId="1" priority="5" operator="greaterThan">
      <formula>0</formula>
    </cfRule>
  </conditionalFormatting>
  <conditionalFormatting sqref="L4:L36">
    <cfRule type="cellIs" dxfId="0" priority="1" operator="greaterThan">
      <formula>1</formula>
    </cfRule>
  </conditionalFormatting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2020-06-16T13:57:36Z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