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9035" windowHeight="12810" activeTab="3"/>
  </bookViews>
  <sheets>
    <sheet name="Parking" sheetId="1" r:id="rId1"/>
    <sheet name="Bus Lanes" sheetId="2" r:id="rId2"/>
    <sheet name="MTCs" sheetId="3" r:id="rId3"/>
    <sheet name="Total" sheetId="4" r:id="rId4"/>
  </sheets>
  <definedNames/>
  <calcPr fullCalcOnLoad="1"/>
</workbook>
</file>

<file path=xl/sharedStrings.xml><?xml version="1.0" encoding="utf-8"?>
<sst xmlns="http://schemas.openxmlformats.org/spreadsheetml/2006/main" count="215" uniqueCount="59">
  <si>
    <t>Barking &amp;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</si>
  <si>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</si>
  <si>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</si>
  <si>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</si>
  <si>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</si>
  <si>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</si>
  <si>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</si>
  <si>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</si>
  <si>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</si>
  <si>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</si>
  <si>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</si>
  <si>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</si>
  <si>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</si>
  <si>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</si>
  <si>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</si>
  <si>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</si>
  <si>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</si>
  <si>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</si>
  <si>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</si>
  <si>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&amp; Chelsea</t>
  </si>
  <si>
    <t>Kingston</t>
  </si>
  <si>
    <t>Lambeth</t>
  </si>
  <si>
    <t>Lewisham</t>
  </si>
  <si>
    <t>Merton</t>
  </si>
  <si>
    <t>Newham</t>
  </si>
  <si>
    <t>Redbridge</t>
  </si>
  <si>
    <t>Richmond</t>
  </si>
  <si>
    <t>Southwark</t>
  </si>
  <si>
    <t>Sutton</t>
  </si>
  <si>
    <t>Tower Hamlets</t>
  </si>
  <si>
    <t>Waltham Forest</t>
  </si>
  <si>
    <t>Wandsworth</t>
  </si>
  <si>
    <t>Westminster</t>
  </si>
  <si>
    <t>Transport for London</t>
  </si>
  <si>
    <t>Allowed</t>
  </si>
  <si>
    <t>DNC</t>
  </si>
  <si>
    <t>Heard</t>
  </si>
  <si>
    <t>Refused</t>
  </si>
  <si>
    <t>%ge DNC / allowed</t>
  </si>
  <si>
    <t>%ge DNC / total</t>
  </si>
  <si>
    <t>%ge allowed / total</t>
  </si>
  <si>
    <t>TOTAL</t>
  </si>
  <si>
    <t>Appeals / PCN</t>
  </si>
  <si>
    <t>Group</t>
  </si>
  <si>
    <t>%ge DNC / heard</t>
  </si>
  <si>
    <t>%ge refused / heard</t>
  </si>
  <si>
    <t>%ge allowed / heard</t>
  </si>
  <si>
    <t>Appeal rate</t>
  </si>
  <si>
    <t>High</t>
  </si>
  <si>
    <t>Low</t>
  </si>
  <si>
    <t>Allowed rate</t>
  </si>
  <si>
    <t>Borough</t>
  </si>
  <si>
    <t xml:space="preserve">Borough </t>
  </si>
  <si>
    <t>Parking Appeals 2018/19 Total</t>
  </si>
  <si>
    <t>Bus Lane appeals 2018/19 Total</t>
  </si>
  <si>
    <t>MTCs Appeals 2018/19 Total</t>
  </si>
  <si>
    <t>Appeals 2018/19 Total</t>
  </si>
  <si>
    <t># PCNs issued 2018/19</t>
  </si>
  <si>
    <t>London Councils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</si>
</sst>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0%"/>
    <numFmt numFmtId="166" formatCode="_-* #,##0_-;\-* #,##0_-;_-* &quot;-&quot;??_-;_-@_-"/>
    <numFmt numFmtId="167" formatCode="_-* #,##0.0_-;\-* #,##0.0_-;_-* &quot;-&quot;??_-;_-@_-"/>
    <numFmt numFmtId="168" formatCode="_-* #,##0.000_-;\-* #,##0.000_-;_-* &quot;-&quot;??_-;_-@_-"/>
    <numFmt numFmtId="169" formatCode="_-* #,##0.0000_-;\-* #,##0.0000_-;_-* &quot;-&quot;??_-;_-@_-"/>
    <numFmt numFmtId="170" formatCode="0.000%"/>
    <numFmt numFmtId="171" formatCode="0.000000000000000%"/>
    <numFmt numFmtId="172" formatCode="0.00000%"/>
    <numFmt numFmtId="173" formatCode="0;\-0;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6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rgb="FF0000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333333"/>
      <name val="Arial"/>
      <family val="2"/>
    </font>
    <font>
      <sz val="11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vertical="top"/>
    </xf>
    <xf numFmtId="3" fontId="4" fillId="33" borderId="10" xfId="0" applyNumberFormat="1" applyFont="1" applyFill="1" applyBorder="1" applyAlignment="1">
      <alignment vertical="top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69" fontId="4" fillId="0" borderId="0" xfId="42" applyNumberFormat="1" applyFont="1" applyAlignment="1">
      <alignment/>
    </xf>
    <xf numFmtId="10" fontId="4" fillId="0" borderId="0" xfId="0" applyNumberFormat="1" applyFont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0" fontId="4" fillId="0" borderId="10" xfId="60" applyNumberFormat="1" applyFont="1" applyBorder="1" applyAlignment="1">
      <alignment/>
    </xf>
    <xf numFmtId="10" fontId="4" fillId="0" borderId="14" xfId="6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10" fontId="4" fillId="0" borderId="15" xfId="6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66" fontId="5" fillId="0" borderId="16" xfId="42" applyNumberFormat="1" applyFont="1" applyBorder="1" applyAlignment="1">
      <alignment/>
    </xf>
    <xf numFmtId="10" fontId="5" fillId="0" borderId="16" xfId="60" applyNumberFormat="1" applyFont="1" applyBorder="1" applyAlignment="1">
      <alignment/>
    </xf>
    <xf numFmtId="0" fontId="5" fillId="0" borderId="17" xfId="0" applyFont="1" applyBorder="1" applyAlignment="1">
      <alignment/>
    </xf>
    <xf numFmtId="10" fontId="4" fillId="0" borderId="0" xfId="60" applyNumberFormat="1" applyFont="1" applyFill="1" applyBorder="1" applyAlignment="1">
      <alignment/>
    </xf>
    <xf numFmtId="165" fontId="4" fillId="0" borderId="0" xfId="6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3" fontId="4" fillId="37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 applyProtection="1">
      <alignment vertical="center"/>
      <protection hidden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0" fontId="4" fillId="0" borderId="18" xfId="6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7" borderId="19" xfId="0" applyFont="1" applyFill="1" applyBorder="1" applyAlignment="1">
      <alignment/>
    </xf>
    <xf numFmtId="10" fontId="4" fillId="0" borderId="20" xfId="60" applyNumberFormat="1" applyFont="1" applyBorder="1" applyAlignment="1">
      <alignment/>
    </xf>
    <xf numFmtId="0" fontId="4" fillId="7" borderId="21" xfId="0" applyFont="1" applyFill="1" applyBorder="1" applyAlignment="1">
      <alignment/>
    </xf>
    <xf numFmtId="10" fontId="4" fillId="0" borderId="22" xfId="6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5" fillId="0" borderId="13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10" fontId="5" fillId="0" borderId="24" xfId="60" applyNumberFormat="1" applyFont="1" applyBorder="1" applyAlignment="1">
      <alignment/>
    </xf>
    <xf numFmtId="166" fontId="5" fillId="0" borderId="23" xfId="42" applyNumberFormat="1" applyFont="1" applyBorder="1" applyAlignment="1">
      <alignment horizontal="center" vertical="center"/>
    </xf>
    <xf numFmtId="0" fontId="4" fillId="0" borderId="25" xfId="0" applyFont="1" applyFill="1" applyBorder="1" applyAlignment="1">
      <alignment/>
    </xf>
    <xf numFmtId="0" fontId="4" fillId="0" borderId="0" xfId="0" applyFont="1" applyBorder="1" applyAlignment="1">
      <alignment/>
    </xf>
    <xf numFmtId="10" fontId="4" fillId="0" borderId="0" xfId="60" applyNumberFormat="1" applyFont="1" applyAlignment="1">
      <alignment/>
    </xf>
    <xf numFmtId="166" fontId="4" fillId="0" borderId="0" xfId="42" applyNumberFormat="1" applyFont="1" applyAlignment="1">
      <alignment/>
    </xf>
    <xf numFmtId="0" fontId="4" fillId="7" borderId="26" xfId="0" applyFont="1" applyFill="1" applyBorder="1" applyAlignment="1">
      <alignment/>
    </xf>
    <xf numFmtId="3" fontId="4" fillId="0" borderId="15" xfId="0" applyNumberFormat="1" applyFont="1" applyBorder="1" applyAlignment="1" applyProtection="1">
      <alignment vertical="center"/>
      <protection hidden="1"/>
    </xf>
    <xf numFmtId="3" fontId="4" fillId="0" borderId="15" xfId="0" applyNumberFormat="1" applyFont="1" applyBorder="1" applyAlignment="1">
      <alignment vertical="top"/>
    </xf>
    <xf numFmtId="0" fontId="4" fillId="7" borderId="27" xfId="0" applyFont="1" applyFill="1" applyBorder="1" applyAlignment="1">
      <alignment/>
    </xf>
    <xf numFmtId="3" fontId="4" fillId="37" borderId="14" xfId="0" applyNumberFormat="1" applyFont="1" applyFill="1" applyBorder="1" applyAlignment="1">
      <alignment horizontal="right" wrapText="1"/>
    </xf>
    <xf numFmtId="3" fontId="4" fillId="0" borderId="14" xfId="0" applyNumberFormat="1" applyFont="1" applyBorder="1" applyAlignment="1">
      <alignment vertical="top"/>
    </xf>
    <xf numFmtId="0" fontId="5" fillId="0" borderId="2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0" fontId="4" fillId="0" borderId="29" xfId="60" applyNumberFormat="1" applyFont="1" applyBorder="1" applyAlignment="1">
      <alignment/>
    </xf>
    <xf numFmtId="10" fontId="4" fillId="0" borderId="30" xfId="60" applyNumberFormat="1" applyFont="1" applyBorder="1" applyAlignment="1">
      <alignment/>
    </xf>
    <xf numFmtId="3" fontId="4" fillId="0" borderId="0" xfId="42" applyNumberFormat="1" applyFont="1" applyAlignment="1">
      <alignment/>
    </xf>
    <xf numFmtId="10" fontId="4" fillId="0" borderId="31" xfId="60" applyNumberFormat="1" applyFont="1" applyBorder="1" applyAlignment="1">
      <alignment/>
    </xf>
    <xf numFmtId="10" fontId="4" fillId="0" borderId="32" xfId="60" applyNumberFormat="1" applyFont="1" applyBorder="1" applyAlignment="1">
      <alignment/>
    </xf>
    <xf numFmtId="10" fontId="4" fillId="0" borderId="33" xfId="6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0" fontId="5" fillId="0" borderId="13" xfId="60" applyNumberFormat="1" applyFont="1" applyBorder="1" applyAlignment="1">
      <alignment/>
    </xf>
    <xf numFmtId="10" fontId="5" fillId="0" borderId="34" xfId="60" applyNumberFormat="1" applyFont="1" applyBorder="1" applyAlignment="1">
      <alignment/>
    </xf>
    <xf numFmtId="10" fontId="4" fillId="0" borderId="0" xfId="60" applyNumberFormat="1" applyFont="1" applyBorder="1" applyAlignment="1">
      <alignment/>
    </xf>
    <xf numFmtId="10" fontId="4" fillId="0" borderId="35" xfId="6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166" fontId="4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0" fontId="4" fillId="7" borderId="36" xfId="0" applyFont="1" applyFill="1" applyBorder="1" applyAlignment="1">
      <alignment/>
    </xf>
    <xf numFmtId="3" fontId="4" fillId="0" borderId="15" xfId="0" applyNumberFormat="1" applyFont="1" applyBorder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10" fontId="4" fillId="0" borderId="37" xfId="60" applyNumberFormat="1" applyFont="1" applyBorder="1" applyAlignment="1">
      <alignment/>
    </xf>
    <xf numFmtId="10" fontId="4" fillId="0" borderId="38" xfId="60" applyNumberFormat="1" applyFont="1" applyBorder="1" applyAlignment="1">
      <alignment/>
    </xf>
    <xf numFmtId="3" fontId="43" fillId="38" borderId="10" xfId="57" applyNumberFormat="1" applyFont="1" applyFill="1" applyBorder="1" applyAlignment="1">
      <alignment horizontal="right"/>
      <protection/>
    </xf>
    <xf numFmtId="3" fontId="44" fillId="0" borderId="10" xfId="57" applyNumberFormat="1" applyFont="1" applyBorder="1">
      <alignment/>
      <protection/>
    </xf>
    <xf numFmtId="10" fontId="5" fillId="0" borderId="28" xfId="60" applyNumberFormat="1" applyFont="1" applyBorder="1" applyAlignment="1">
      <alignment/>
    </xf>
    <xf numFmtId="3" fontId="4" fillId="37" borderId="15" xfId="0" applyNumberFormat="1" applyFont="1" applyFill="1" applyBorder="1" applyAlignment="1">
      <alignment horizontal="right" wrapText="1"/>
    </xf>
    <xf numFmtId="3" fontId="43" fillId="38" borderId="14" xfId="57" applyNumberFormat="1" applyFont="1" applyFill="1" applyBorder="1" applyAlignment="1">
      <alignment horizontal="right"/>
      <protection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4" fillId="37" borderId="43" xfId="0" applyNumberFormat="1" applyFont="1" applyFill="1" applyBorder="1" applyAlignment="1">
      <alignment horizontal="right" wrapText="1"/>
    </xf>
    <xf numFmtId="3" fontId="4" fillId="37" borderId="44" xfId="0" applyNumberFormat="1" applyFont="1" applyFill="1" applyBorder="1" applyAlignment="1">
      <alignment horizontal="right" wrapText="1"/>
    </xf>
    <xf numFmtId="3" fontId="4" fillId="37" borderId="45" xfId="0" applyNumberFormat="1" applyFont="1" applyFill="1" applyBorder="1" applyAlignment="1">
      <alignment horizontal="right" wrapText="1"/>
    </xf>
    <xf numFmtId="3" fontId="4" fillId="0" borderId="46" xfId="0" applyNumberFormat="1" applyFont="1" applyBorder="1" applyAlignment="1" applyProtection="1">
      <alignment vertical="center"/>
      <protection hidden="1"/>
    </xf>
    <xf numFmtId="3" fontId="4" fillId="37" borderId="47" xfId="0" applyNumberFormat="1" applyFont="1" applyFill="1" applyBorder="1" applyAlignment="1">
      <alignment horizontal="right" wrapText="1"/>
    </xf>
    <xf numFmtId="3" fontId="4" fillId="0" borderId="48" xfId="0" applyNumberFormat="1" applyFont="1" applyBorder="1" applyAlignment="1" applyProtection="1">
      <alignment vertical="center"/>
      <protection hidden="1"/>
    </xf>
    <xf numFmtId="3" fontId="5" fillId="0" borderId="17" xfId="0" applyNumberFormat="1" applyFont="1" applyBorder="1" applyAlignment="1">
      <alignment/>
    </xf>
    <xf numFmtId="10" fontId="5" fillId="0" borderId="12" xfId="60" applyNumberFormat="1" applyFont="1" applyBorder="1" applyAlignment="1">
      <alignment/>
    </xf>
    <xf numFmtId="3" fontId="43" fillId="38" borderId="43" xfId="57" applyNumberFormat="1" applyFont="1" applyFill="1" applyBorder="1" applyAlignment="1">
      <alignment horizontal="right"/>
      <protection/>
    </xf>
    <xf numFmtId="3" fontId="43" fillId="38" borderId="44" xfId="57" applyNumberFormat="1" applyFont="1" applyFill="1" applyBorder="1" applyAlignment="1">
      <alignment horizontal="right"/>
      <protection/>
    </xf>
    <xf numFmtId="3" fontId="43" fillId="38" borderId="45" xfId="57" applyNumberFormat="1" applyFont="1" applyFill="1" applyBorder="1" applyAlignment="1">
      <alignment horizontal="right"/>
      <protection/>
    </xf>
    <xf numFmtId="3" fontId="43" fillId="38" borderId="46" xfId="57" applyNumberFormat="1" applyFont="1" applyFill="1" applyBorder="1" applyAlignment="1">
      <alignment horizontal="right"/>
      <protection/>
    </xf>
    <xf numFmtId="3" fontId="4" fillId="37" borderId="46" xfId="0" applyNumberFormat="1" applyFont="1" applyFill="1" applyBorder="1" applyAlignment="1">
      <alignment horizontal="right" wrapText="1"/>
    </xf>
    <xf numFmtId="3" fontId="4" fillId="0" borderId="46" xfId="0" applyNumberFormat="1" applyFont="1" applyBorder="1" applyAlignment="1">
      <alignment/>
    </xf>
    <xf numFmtId="3" fontId="44" fillId="0" borderId="46" xfId="57" applyNumberFormat="1" applyFont="1" applyBorder="1">
      <alignment/>
      <protection/>
    </xf>
    <xf numFmtId="3" fontId="43" fillId="38" borderId="47" xfId="57" applyNumberFormat="1" applyFont="1" applyFill="1" applyBorder="1" applyAlignment="1">
      <alignment horizontal="right"/>
      <protection/>
    </xf>
    <xf numFmtId="3" fontId="4" fillId="37" borderId="48" xfId="0" applyNumberFormat="1" applyFont="1" applyFill="1" applyBorder="1" applyAlignment="1">
      <alignment horizontal="right" wrapText="1"/>
    </xf>
    <xf numFmtId="10" fontId="4" fillId="0" borderId="49" xfId="60" applyNumberFormat="1" applyFont="1" applyBorder="1" applyAlignment="1">
      <alignment/>
    </xf>
    <xf numFmtId="3" fontId="4" fillId="0" borderId="44" xfId="0" applyNumberFormat="1" applyFont="1" applyBorder="1" applyAlignment="1">
      <alignment horizontal="right" wrapText="1"/>
    </xf>
    <xf numFmtId="3" fontId="4" fillId="0" borderId="46" xfId="0" applyNumberFormat="1" applyFont="1" applyBorder="1" applyAlignment="1">
      <alignment horizontal="right" wrapText="1"/>
    </xf>
    <xf numFmtId="3" fontId="4" fillId="0" borderId="46" xfId="0" applyNumberFormat="1" applyFont="1" applyBorder="1" applyAlignment="1">
      <alignment horizontal="right"/>
    </xf>
    <xf numFmtId="3" fontId="4" fillId="0" borderId="48" xfId="0" applyNumberFormat="1" applyFont="1" applyBorder="1" applyAlignment="1">
      <alignment horizontal="right" wrapText="1"/>
    </xf>
    <xf numFmtId="3" fontId="5" fillId="0" borderId="34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4" xfId="0" applyFont="1" applyBorder="1" applyAlignment="1">
      <alignment/>
    </xf>
    <xf numFmtId="10" fontId="4" fillId="0" borderId="14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pane xSplit="1" ySplit="2" topLeftCell="B12" activePane="bottomRight" state="frozen"/>
      <selection pane="topLeft" activeCell="M30" sqref="M30"/>
      <selection pane="topRight" activeCell="M30" sqref="M30"/>
      <selection pane="bottomLeft" activeCell="M30" sqref="M30"/>
      <selection pane="bottomRight" activeCell="N11" sqref="N11"/>
    </sheetView>
  </sheetViews>
  <sheetFormatPr defaultColWidth="9.140625" defaultRowHeight="12.75"/>
  <cols>
    <col min="1" max="1" width="24.28125" style="5" bestFit="1" customWidth="1"/>
    <col min="2" max="8" width="9.28125" style="5" bestFit="1" customWidth="1"/>
    <col min="9" max="9" width="11.57421875" style="5" bestFit="1" customWidth="1"/>
    <col min="10" max="10" width="9.28125" style="5" bestFit="1" customWidth="1"/>
    <col min="11" max="11" width="9.421875" style="5" bestFit="1" customWidth="1"/>
    <col min="12" max="16384" width="9.140625" style="5" customWidth="1"/>
  </cols>
  <sheetData>
    <row r="1" spans="1:11" ht="15.75" thickBot="1">
      <c r="A1" s="4"/>
      <c r="B1" s="90" t="s">
        <v>53</v>
      </c>
      <c r="C1" s="91"/>
      <c r="D1" s="91"/>
      <c r="E1" s="91"/>
      <c r="F1" s="91"/>
      <c r="G1" s="91"/>
      <c r="H1" s="92"/>
      <c r="J1" s="6">
        <f>J37</f>
        <v>0.005792771147437954</v>
      </c>
      <c r="K1" s="7">
        <f>F37</f>
        <v>0.5008815153022015</v>
      </c>
    </row>
    <row r="2" spans="1:12" ht="45.75" thickBot="1">
      <c r="A2" s="30" t="s">
        <v>51</v>
      </c>
      <c r="B2" s="31" t="s">
        <v>36</v>
      </c>
      <c r="C2" s="31" t="s">
        <v>34</v>
      </c>
      <c r="D2" s="31" t="s">
        <v>35</v>
      </c>
      <c r="E2" s="31" t="s">
        <v>37</v>
      </c>
      <c r="F2" s="32" t="s">
        <v>40</v>
      </c>
      <c r="G2" s="31" t="s">
        <v>38</v>
      </c>
      <c r="H2" s="32" t="s">
        <v>39</v>
      </c>
      <c r="I2" s="9" t="s">
        <v>57</v>
      </c>
      <c r="J2" s="9" t="s">
        <v>42</v>
      </c>
      <c r="K2" s="9" t="s">
        <v>43</v>
      </c>
      <c r="L2" s="10"/>
    </row>
    <row r="3" spans="1:13" ht="14.25">
      <c r="A3" s="52" t="s">
        <v>0</v>
      </c>
      <c r="B3" s="108">
        <f aca="true" t="shared" si="0" ref="B3:B36">SUM(C3,E3)</f>
        <v>535</v>
      </c>
      <c r="C3" s="89">
        <v>304</v>
      </c>
      <c r="D3" s="89">
        <v>155</v>
      </c>
      <c r="E3" s="109">
        <v>231</v>
      </c>
      <c r="F3" s="57">
        <f aca="true" t="shared" si="1" ref="F3:F37">IF(B3&gt;0,C3/B3,"")</f>
        <v>0.5682242990654206</v>
      </c>
      <c r="G3" s="12">
        <f aca="true" t="shared" si="2" ref="G3:G37">IF(C3&gt;0,D3/C3,"")</f>
        <v>0.5098684210526315</v>
      </c>
      <c r="H3" s="33">
        <f aca="true" t="shared" si="3" ref="H3:H37">IF(B3&gt;0,D3/B3,"")</f>
        <v>0.2897196261682243</v>
      </c>
      <c r="I3" s="34">
        <v>54042</v>
      </c>
      <c r="J3" s="12">
        <f aca="true" t="shared" si="4" ref="J3:J35">IF(AND(B3&gt;0,I3&gt;0),B3/I3,"")</f>
        <v>0.00989970763480256</v>
      </c>
      <c r="K3" s="13">
        <f>IF(AND(B3&gt;0,I3&gt;0),IF(AND(F3&gt;$K$1,J3&gt;$J$1),1,IF(AND(F3&gt;$K$1,NOT(J3&gt;$J$1)),2,IF(AND(NOT(F3&gt;$K$1),J3&gt;$J$1),3,4))),"")</f>
        <v>1</v>
      </c>
      <c r="M3" s="14"/>
    </row>
    <row r="4" spans="1:13" ht="14.25">
      <c r="A4" s="35" t="s">
        <v>1</v>
      </c>
      <c r="B4" s="110">
        <f t="shared" si="0"/>
        <v>1186</v>
      </c>
      <c r="C4" s="85">
        <v>628</v>
      </c>
      <c r="D4" s="85">
        <v>305</v>
      </c>
      <c r="E4" s="111">
        <v>558</v>
      </c>
      <c r="F4" s="83">
        <f t="shared" si="1"/>
        <v>0.5295109612141653</v>
      </c>
      <c r="G4" s="11">
        <f t="shared" si="2"/>
        <v>0.4856687898089172</v>
      </c>
      <c r="H4" s="36">
        <f t="shared" si="3"/>
        <v>0.2571669477234401</v>
      </c>
      <c r="I4" s="1">
        <v>129667</v>
      </c>
      <c r="J4" s="11">
        <f t="shared" si="4"/>
        <v>0.009146506050112982</v>
      </c>
      <c r="K4" s="15">
        <f aca="true" t="shared" si="5" ref="K4:K36">IF(AND(B4&gt;0,I4&gt;0),IF(AND(F4&gt;$K$1,J4&gt;$J$1),1,IF(AND(F4&gt;$K$1,NOT(J4&gt;$J$1)),2,IF(AND(NOT(F4&gt;$K$1),J4&gt;$J$1),3,4))),"")</f>
        <v>1</v>
      </c>
      <c r="M4" s="14"/>
    </row>
    <row r="5" spans="1:13" ht="14.25">
      <c r="A5" s="35" t="s">
        <v>2</v>
      </c>
      <c r="B5" s="110">
        <f t="shared" si="0"/>
        <v>239</v>
      </c>
      <c r="C5" s="85">
        <v>111</v>
      </c>
      <c r="D5" s="85">
        <v>75</v>
      </c>
      <c r="E5" s="111">
        <v>128</v>
      </c>
      <c r="F5" s="83">
        <f t="shared" si="1"/>
        <v>0.46443514644351463</v>
      </c>
      <c r="G5" s="11">
        <f t="shared" si="2"/>
        <v>0.6756756756756757</v>
      </c>
      <c r="H5" s="36">
        <f t="shared" si="3"/>
        <v>0.3138075313807531</v>
      </c>
      <c r="I5" s="1">
        <v>45755</v>
      </c>
      <c r="J5" s="11">
        <f t="shared" si="4"/>
        <v>0.005223472844497869</v>
      </c>
      <c r="K5" s="15">
        <f t="shared" si="5"/>
        <v>4</v>
      </c>
      <c r="M5" s="14"/>
    </row>
    <row r="6" spans="1:13" ht="14.25">
      <c r="A6" s="35" t="s">
        <v>3</v>
      </c>
      <c r="B6" s="110">
        <f t="shared" si="0"/>
        <v>483</v>
      </c>
      <c r="C6" s="28">
        <v>307</v>
      </c>
      <c r="D6" s="28">
        <v>194</v>
      </c>
      <c r="E6" s="112">
        <v>176</v>
      </c>
      <c r="F6" s="83">
        <f t="shared" si="1"/>
        <v>0.6356107660455487</v>
      </c>
      <c r="G6" s="11">
        <f t="shared" si="2"/>
        <v>0.6319218241042345</v>
      </c>
      <c r="H6" s="36">
        <f t="shared" si="3"/>
        <v>0.40165631469979296</v>
      </c>
      <c r="I6" s="1">
        <v>126855</v>
      </c>
      <c r="J6" s="11">
        <f t="shared" si="4"/>
        <v>0.0038074967482558827</v>
      </c>
      <c r="K6" s="15">
        <f t="shared" si="5"/>
        <v>2</v>
      </c>
      <c r="M6" s="14"/>
    </row>
    <row r="7" spans="1:13" ht="14.25">
      <c r="A7" s="35" t="s">
        <v>4</v>
      </c>
      <c r="B7" s="110">
        <f t="shared" si="0"/>
        <v>231</v>
      </c>
      <c r="C7" s="28">
        <v>114</v>
      </c>
      <c r="D7" s="28">
        <v>90</v>
      </c>
      <c r="E7" s="112">
        <v>117</v>
      </c>
      <c r="F7" s="83">
        <f t="shared" si="1"/>
        <v>0.4935064935064935</v>
      </c>
      <c r="G7" s="11">
        <f t="shared" si="2"/>
        <v>0.7894736842105263</v>
      </c>
      <c r="H7" s="36">
        <f t="shared" si="3"/>
        <v>0.38961038961038963</v>
      </c>
      <c r="I7" s="1">
        <v>56460</v>
      </c>
      <c r="J7" s="11">
        <f t="shared" si="4"/>
        <v>0.004091392136025505</v>
      </c>
      <c r="K7" s="15">
        <f t="shared" si="5"/>
        <v>4</v>
      </c>
      <c r="M7" s="14"/>
    </row>
    <row r="8" spans="1:13" ht="14.25">
      <c r="A8" s="35" t="s">
        <v>5</v>
      </c>
      <c r="B8" s="110">
        <f t="shared" si="0"/>
        <v>997</v>
      </c>
      <c r="C8" s="28">
        <v>332</v>
      </c>
      <c r="D8" s="28">
        <v>153</v>
      </c>
      <c r="E8" s="112">
        <v>665</v>
      </c>
      <c r="F8" s="83">
        <f t="shared" si="1"/>
        <v>0.3329989969909729</v>
      </c>
      <c r="G8" s="11">
        <f t="shared" si="2"/>
        <v>0.4608433734939759</v>
      </c>
      <c r="H8" s="36">
        <f t="shared" si="3"/>
        <v>0.1534603811434303</v>
      </c>
      <c r="I8" s="1">
        <v>183924</v>
      </c>
      <c r="J8" s="11">
        <f t="shared" si="4"/>
        <v>0.005420717252778321</v>
      </c>
      <c r="K8" s="15">
        <f t="shared" si="5"/>
        <v>4</v>
      </c>
      <c r="M8" s="14"/>
    </row>
    <row r="9" spans="1:13" ht="14.25">
      <c r="A9" s="35" t="s">
        <v>6</v>
      </c>
      <c r="B9" s="110">
        <f t="shared" si="0"/>
        <v>308</v>
      </c>
      <c r="C9" s="1">
        <v>148</v>
      </c>
      <c r="D9" s="1">
        <v>50</v>
      </c>
      <c r="E9" s="113">
        <v>160</v>
      </c>
      <c r="F9" s="83">
        <f t="shared" si="1"/>
        <v>0.4805194805194805</v>
      </c>
      <c r="G9" s="11">
        <f t="shared" si="2"/>
        <v>0.33783783783783783</v>
      </c>
      <c r="H9" s="36">
        <f t="shared" si="3"/>
        <v>0.16233766233766234</v>
      </c>
      <c r="I9" s="1">
        <v>53098</v>
      </c>
      <c r="J9" s="11">
        <f t="shared" si="4"/>
        <v>0.005800595125993446</v>
      </c>
      <c r="K9" s="15">
        <f t="shared" si="5"/>
        <v>3</v>
      </c>
      <c r="M9" s="14"/>
    </row>
    <row r="10" spans="1:13" ht="14.25">
      <c r="A10" s="35" t="s">
        <v>7</v>
      </c>
      <c r="B10" s="110">
        <f t="shared" si="0"/>
        <v>513</v>
      </c>
      <c r="C10" s="28">
        <v>185</v>
      </c>
      <c r="D10" s="28">
        <v>83</v>
      </c>
      <c r="E10" s="112">
        <v>328</v>
      </c>
      <c r="F10" s="83">
        <f t="shared" si="1"/>
        <v>0.36062378167641324</v>
      </c>
      <c r="G10" s="11">
        <f t="shared" si="2"/>
        <v>0.4486486486486487</v>
      </c>
      <c r="H10" s="36">
        <f t="shared" si="3"/>
        <v>0.1617933723196881</v>
      </c>
      <c r="I10" s="1">
        <v>105243</v>
      </c>
      <c r="J10" s="11">
        <f t="shared" si="4"/>
        <v>0.004874433454006442</v>
      </c>
      <c r="K10" s="15">
        <f t="shared" si="5"/>
        <v>4</v>
      </c>
      <c r="M10" s="14"/>
    </row>
    <row r="11" spans="1:13" ht="14.25">
      <c r="A11" s="35" t="s">
        <v>8</v>
      </c>
      <c r="B11" s="110">
        <f t="shared" si="0"/>
        <v>527</v>
      </c>
      <c r="C11" s="28">
        <v>379</v>
      </c>
      <c r="D11" s="28">
        <v>242</v>
      </c>
      <c r="E11" s="112">
        <v>148</v>
      </c>
      <c r="F11" s="83">
        <f t="shared" si="1"/>
        <v>0.7191650853889943</v>
      </c>
      <c r="G11" s="11">
        <f t="shared" si="2"/>
        <v>0.6385224274406333</v>
      </c>
      <c r="H11" s="36">
        <f t="shared" si="3"/>
        <v>0.45920303605313095</v>
      </c>
      <c r="I11" s="1">
        <v>100134</v>
      </c>
      <c r="J11" s="11">
        <f t="shared" si="4"/>
        <v>0.005262947650148801</v>
      </c>
      <c r="K11" s="15">
        <f t="shared" si="5"/>
        <v>2</v>
      </c>
      <c r="M11" s="14"/>
    </row>
    <row r="12" spans="1:13" ht="14.25">
      <c r="A12" s="35" t="s">
        <v>9</v>
      </c>
      <c r="B12" s="110">
        <f t="shared" si="0"/>
        <v>239</v>
      </c>
      <c r="C12" s="28">
        <v>73</v>
      </c>
      <c r="D12" s="28">
        <v>25</v>
      </c>
      <c r="E12" s="112">
        <v>166</v>
      </c>
      <c r="F12" s="83">
        <f t="shared" si="1"/>
        <v>0.3054393305439331</v>
      </c>
      <c r="G12" s="11">
        <f t="shared" si="2"/>
        <v>0.3424657534246575</v>
      </c>
      <c r="H12" s="36">
        <f t="shared" si="3"/>
        <v>0.10460251046025104</v>
      </c>
      <c r="I12" s="1">
        <v>68195</v>
      </c>
      <c r="J12" s="11">
        <f t="shared" si="4"/>
        <v>0.0035046557665518</v>
      </c>
      <c r="K12" s="15">
        <f t="shared" si="5"/>
        <v>4</v>
      </c>
      <c r="M12" s="14"/>
    </row>
    <row r="13" spans="1:13" ht="14.25">
      <c r="A13" s="35" t="s">
        <v>10</v>
      </c>
      <c r="B13" s="110">
        <f t="shared" si="0"/>
        <v>314</v>
      </c>
      <c r="C13" s="1">
        <v>102</v>
      </c>
      <c r="D13" s="1">
        <v>17</v>
      </c>
      <c r="E13" s="113">
        <v>212</v>
      </c>
      <c r="F13" s="83">
        <f t="shared" si="1"/>
        <v>0.3248407643312102</v>
      </c>
      <c r="G13" s="11">
        <f t="shared" si="2"/>
        <v>0.16666666666666666</v>
      </c>
      <c r="H13" s="36">
        <f t="shared" si="3"/>
        <v>0.054140127388535034</v>
      </c>
      <c r="I13" s="1">
        <v>42400</v>
      </c>
      <c r="J13" s="11">
        <f t="shared" si="4"/>
        <v>0.0074056603773584905</v>
      </c>
      <c r="K13" s="15">
        <f t="shared" si="5"/>
        <v>3</v>
      </c>
      <c r="M13" s="14"/>
    </row>
    <row r="14" spans="1:13" ht="14.25">
      <c r="A14" s="35" t="s">
        <v>11</v>
      </c>
      <c r="B14" s="110">
        <f t="shared" si="0"/>
        <v>677</v>
      </c>
      <c r="C14" s="28">
        <v>332</v>
      </c>
      <c r="D14" s="28">
        <v>218</v>
      </c>
      <c r="E14" s="112">
        <v>345</v>
      </c>
      <c r="F14" s="83">
        <f t="shared" si="1"/>
        <v>0.49039881831610044</v>
      </c>
      <c r="G14" s="11">
        <f t="shared" si="2"/>
        <v>0.6566265060240963</v>
      </c>
      <c r="H14" s="36">
        <f t="shared" si="3"/>
        <v>0.32200886262924666</v>
      </c>
      <c r="I14" s="1">
        <v>86784</v>
      </c>
      <c r="J14" s="11">
        <f t="shared" si="4"/>
        <v>0.007800977138643068</v>
      </c>
      <c r="K14" s="15">
        <f t="shared" si="5"/>
        <v>3</v>
      </c>
      <c r="M14" s="14"/>
    </row>
    <row r="15" spans="1:13" ht="14.25">
      <c r="A15" s="35" t="s">
        <v>12</v>
      </c>
      <c r="B15" s="110">
        <f t="shared" si="0"/>
        <v>525</v>
      </c>
      <c r="C15" s="28">
        <v>222</v>
      </c>
      <c r="D15" s="28">
        <v>107</v>
      </c>
      <c r="E15" s="112">
        <v>303</v>
      </c>
      <c r="F15" s="83">
        <f t="shared" si="1"/>
        <v>0.4228571428571429</v>
      </c>
      <c r="G15" s="11">
        <f t="shared" si="2"/>
        <v>0.481981981981982</v>
      </c>
      <c r="H15" s="36">
        <f t="shared" si="3"/>
        <v>0.2038095238095238</v>
      </c>
      <c r="I15" s="1">
        <v>154685</v>
      </c>
      <c r="J15" s="11">
        <f t="shared" si="4"/>
        <v>0.0033939942463716583</v>
      </c>
      <c r="K15" s="15">
        <f t="shared" si="5"/>
        <v>4</v>
      </c>
      <c r="M15" s="14"/>
    </row>
    <row r="16" spans="1:13" ht="14.25">
      <c r="A16" s="35" t="s">
        <v>13</v>
      </c>
      <c r="B16" s="110">
        <f t="shared" si="0"/>
        <v>456</v>
      </c>
      <c r="C16" s="28">
        <v>263</v>
      </c>
      <c r="D16" s="28">
        <v>184</v>
      </c>
      <c r="E16" s="112">
        <v>193</v>
      </c>
      <c r="F16" s="83">
        <f t="shared" si="1"/>
        <v>0.5767543859649122</v>
      </c>
      <c r="G16" s="11">
        <f t="shared" si="2"/>
        <v>0.6996197718631179</v>
      </c>
      <c r="H16" s="36">
        <f t="shared" si="3"/>
        <v>0.40350877192982454</v>
      </c>
      <c r="I16" s="1">
        <v>153320</v>
      </c>
      <c r="J16" s="11">
        <f t="shared" si="4"/>
        <v>0.002974171667101487</v>
      </c>
      <c r="K16" s="15">
        <f t="shared" si="5"/>
        <v>2</v>
      </c>
      <c r="M16" s="14"/>
    </row>
    <row r="17" spans="1:13" ht="14.25">
      <c r="A17" s="35" t="s">
        <v>14</v>
      </c>
      <c r="B17" s="110">
        <f t="shared" si="0"/>
        <v>685</v>
      </c>
      <c r="C17" s="28">
        <v>499</v>
      </c>
      <c r="D17" s="28">
        <v>391</v>
      </c>
      <c r="E17" s="112">
        <v>186</v>
      </c>
      <c r="F17" s="83">
        <f t="shared" si="1"/>
        <v>0.7284671532846715</v>
      </c>
      <c r="G17" s="11">
        <f t="shared" si="2"/>
        <v>0.7835671342685371</v>
      </c>
      <c r="H17" s="36">
        <f t="shared" si="3"/>
        <v>0.5708029197080292</v>
      </c>
      <c r="I17" s="1">
        <v>104547</v>
      </c>
      <c r="J17" s="11">
        <f t="shared" si="4"/>
        <v>0.006552077056252212</v>
      </c>
      <c r="K17" s="15">
        <f t="shared" si="5"/>
        <v>1</v>
      </c>
      <c r="M17" s="14"/>
    </row>
    <row r="18" spans="1:13" ht="14.25">
      <c r="A18" s="35" t="s">
        <v>15</v>
      </c>
      <c r="B18" s="110">
        <f t="shared" si="0"/>
        <v>601</v>
      </c>
      <c r="C18" s="28">
        <v>308</v>
      </c>
      <c r="D18" s="28">
        <v>148</v>
      </c>
      <c r="E18" s="112">
        <v>293</v>
      </c>
      <c r="F18" s="83">
        <f t="shared" si="1"/>
        <v>0.5124792013311148</v>
      </c>
      <c r="G18" s="11">
        <f t="shared" si="2"/>
        <v>0.4805194805194805</v>
      </c>
      <c r="H18" s="36">
        <f t="shared" si="3"/>
        <v>0.24625623960066556</v>
      </c>
      <c r="I18" s="1">
        <v>62553</v>
      </c>
      <c r="J18" s="11">
        <f t="shared" si="4"/>
        <v>0.009607852541045193</v>
      </c>
      <c r="K18" s="15">
        <f t="shared" si="5"/>
        <v>1</v>
      </c>
      <c r="M18" s="14"/>
    </row>
    <row r="19" spans="1:13" ht="14.25">
      <c r="A19" s="35" t="s">
        <v>16</v>
      </c>
      <c r="B19" s="110">
        <f t="shared" si="0"/>
        <v>242</v>
      </c>
      <c r="C19" s="28">
        <v>137</v>
      </c>
      <c r="D19" s="28">
        <v>62</v>
      </c>
      <c r="E19" s="112">
        <v>105</v>
      </c>
      <c r="F19" s="83">
        <f t="shared" si="1"/>
        <v>0.5661157024793388</v>
      </c>
      <c r="G19" s="11">
        <f t="shared" si="2"/>
        <v>0.45255474452554745</v>
      </c>
      <c r="H19" s="36">
        <f t="shared" si="3"/>
        <v>0.256198347107438</v>
      </c>
      <c r="I19" s="1">
        <v>55025</v>
      </c>
      <c r="J19" s="11">
        <f t="shared" si="4"/>
        <v>0.004398000908677873</v>
      </c>
      <c r="K19" s="15">
        <f t="shared" si="5"/>
        <v>2</v>
      </c>
      <c r="M19" s="14"/>
    </row>
    <row r="20" spans="1:13" ht="14.25">
      <c r="A20" s="35" t="s">
        <v>17</v>
      </c>
      <c r="B20" s="110">
        <f t="shared" si="0"/>
        <v>535</v>
      </c>
      <c r="C20" s="28">
        <v>266</v>
      </c>
      <c r="D20" s="28">
        <v>172</v>
      </c>
      <c r="E20" s="112">
        <v>269</v>
      </c>
      <c r="F20" s="83">
        <f t="shared" si="1"/>
        <v>0.497196261682243</v>
      </c>
      <c r="G20" s="11">
        <f t="shared" si="2"/>
        <v>0.6466165413533834</v>
      </c>
      <c r="H20" s="36">
        <f t="shared" si="3"/>
        <v>0.32149532710280376</v>
      </c>
      <c r="I20" s="1">
        <v>100916</v>
      </c>
      <c r="J20" s="11">
        <f t="shared" si="4"/>
        <v>0.00530143882040509</v>
      </c>
      <c r="K20" s="15">
        <f t="shared" si="5"/>
        <v>4</v>
      </c>
      <c r="M20" s="14"/>
    </row>
    <row r="21" spans="1:13" ht="14.25">
      <c r="A21" s="35" t="s">
        <v>18</v>
      </c>
      <c r="B21" s="110">
        <f t="shared" si="0"/>
        <v>626</v>
      </c>
      <c r="C21" s="28">
        <v>289</v>
      </c>
      <c r="D21" s="28">
        <v>186</v>
      </c>
      <c r="E21" s="112">
        <v>337</v>
      </c>
      <c r="F21" s="83">
        <f t="shared" si="1"/>
        <v>0.46166134185303515</v>
      </c>
      <c r="G21" s="11">
        <f t="shared" si="2"/>
        <v>0.643598615916955</v>
      </c>
      <c r="H21" s="36">
        <f t="shared" si="3"/>
        <v>0.2971246006389776</v>
      </c>
      <c r="I21" s="1">
        <v>163004</v>
      </c>
      <c r="J21" s="11">
        <f t="shared" si="4"/>
        <v>0.0038403965546857746</v>
      </c>
      <c r="K21" s="15">
        <f t="shared" si="5"/>
        <v>4</v>
      </c>
      <c r="M21" s="14"/>
    </row>
    <row r="22" spans="1:13" ht="14.25">
      <c r="A22" s="35" t="s">
        <v>19</v>
      </c>
      <c r="B22" s="110">
        <f t="shared" si="0"/>
        <v>642</v>
      </c>
      <c r="C22" s="1">
        <v>253</v>
      </c>
      <c r="D22" s="1">
        <v>94</v>
      </c>
      <c r="E22" s="113">
        <v>389</v>
      </c>
      <c r="F22" s="83">
        <f t="shared" si="1"/>
        <v>0.3940809968847352</v>
      </c>
      <c r="G22" s="11">
        <f t="shared" si="2"/>
        <v>0.3715415019762846</v>
      </c>
      <c r="H22" s="36">
        <f t="shared" si="3"/>
        <v>0.14641744548286603</v>
      </c>
      <c r="I22" s="1">
        <v>200004</v>
      </c>
      <c r="J22" s="11">
        <f t="shared" si="4"/>
        <v>0.003209935801283974</v>
      </c>
      <c r="K22" s="15">
        <f t="shared" si="5"/>
        <v>4</v>
      </c>
      <c r="M22" s="14"/>
    </row>
    <row r="23" spans="1:13" ht="14.25">
      <c r="A23" s="35" t="s">
        <v>20</v>
      </c>
      <c r="B23" s="110">
        <f t="shared" si="0"/>
        <v>208</v>
      </c>
      <c r="C23" s="1">
        <v>78</v>
      </c>
      <c r="D23" s="1">
        <v>21</v>
      </c>
      <c r="E23" s="113">
        <v>130</v>
      </c>
      <c r="F23" s="83">
        <f t="shared" si="1"/>
        <v>0.375</v>
      </c>
      <c r="G23" s="11">
        <f t="shared" si="2"/>
        <v>0.2692307692307692</v>
      </c>
      <c r="H23" s="36">
        <f t="shared" si="3"/>
        <v>0.10096153846153846</v>
      </c>
      <c r="I23" s="1">
        <v>69271</v>
      </c>
      <c r="J23" s="11">
        <f t="shared" si="4"/>
        <v>0.003002699542377041</v>
      </c>
      <c r="K23" s="15">
        <f t="shared" si="5"/>
        <v>4</v>
      </c>
      <c r="M23" s="14"/>
    </row>
    <row r="24" spans="1:13" ht="14.25">
      <c r="A24" s="35" t="s">
        <v>21</v>
      </c>
      <c r="B24" s="110">
        <f t="shared" si="0"/>
        <v>1371</v>
      </c>
      <c r="C24" s="86">
        <v>934</v>
      </c>
      <c r="D24" s="86">
        <v>572</v>
      </c>
      <c r="E24" s="114">
        <v>437</v>
      </c>
      <c r="F24" s="83">
        <f t="shared" si="1"/>
        <v>0.6812545587162655</v>
      </c>
      <c r="G24" s="11">
        <f t="shared" si="2"/>
        <v>0.6124197002141327</v>
      </c>
      <c r="H24" s="36">
        <f t="shared" si="3"/>
        <v>0.41721371261852663</v>
      </c>
      <c r="I24" s="1">
        <v>123544</v>
      </c>
      <c r="J24" s="11">
        <f t="shared" si="4"/>
        <v>0.01109726089490384</v>
      </c>
      <c r="K24" s="15">
        <f t="shared" si="5"/>
        <v>1</v>
      </c>
      <c r="M24" s="14"/>
    </row>
    <row r="25" spans="1:13" ht="14.25">
      <c r="A25" s="35" t="s">
        <v>22</v>
      </c>
      <c r="B25" s="110">
        <f t="shared" si="0"/>
        <v>419</v>
      </c>
      <c r="C25" s="28">
        <v>109</v>
      </c>
      <c r="D25" s="28">
        <v>37</v>
      </c>
      <c r="E25" s="112">
        <v>310</v>
      </c>
      <c r="F25" s="83">
        <f t="shared" si="1"/>
        <v>0.26014319809069214</v>
      </c>
      <c r="G25" s="11">
        <f t="shared" si="2"/>
        <v>0.3394495412844037</v>
      </c>
      <c r="H25" s="36">
        <f t="shared" si="3"/>
        <v>0.0883054892601432</v>
      </c>
      <c r="I25" s="1">
        <v>54664</v>
      </c>
      <c r="J25" s="11">
        <f t="shared" si="4"/>
        <v>0.00766500804917313</v>
      </c>
      <c r="K25" s="15">
        <f t="shared" si="5"/>
        <v>3</v>
      </c>
      <c r="M25" s="14"/>
    </row>
    <row r="26" spans="1:13" ht="14.25">
      <c r="A26" s="35" t="s">
        <v>23</v>
      </c>
      <c r="B26" s="110">
        <f t="shared" si="0"/>
        <v>364</v>
      </c>
      <c r="C26" s="28">
        <v>153</v>
      </c>
      <c r="D26" s="28">
        <v>85</v>
      </c>
      <c r="E26" s="112">
        <v>211</v>
      </c>
      <c r="F26" s="83">
        <f t="shared" si="1"/>
        <v>0.42032967032967034</v>
      </c>
      <c r="G26" s="11">
        <f t="shared" si="2"/>
        <v>0.5555555555555556</v>
      </c>
      <c r="H26" s="36">
        <f t="shared" si="3"/>
        <v>0.23351648351648352</v>
      </c>
      <c r="I26" s="1">
        <v>68525</v>
      </c>
      <c r="J26" s="11">
        <f t="shared" si="4"/>
        <v>0.005311929952572054</v>
      </c>
      <c r="K26" s="15">
        <f t="shared" si="5"/>
        <v>4</v>
      </c>
      <c r="M26" s="14"/>
    </row>
    <row r="27" spans="1:13" ht="14.25">
      <c r="A27" s="35" t="s">
        <v>24</v>
      </c>
      <c r="B27" s="110">
        <f t="shared" si="0"/>
        <v>1376</v>
      </c>
      <c r="C27" s="86">
        <v>674</v>
      </c>
      <c r="D27" s="86">
        <v>278</v>
      </c>
      <c r="E27" s="114">
        <v>702</v>
      </c>
      <c r="F27" s="83">
        <f t="shared" si="1"/>
        <v>0.4898255813953488</v>
      </c>
      <c r="G27" s="11">
        <f t="shared" si="2"/>
        <v>0.4124629080118694</v>
      </c>
      <c r="H27" s="36">
        <f t="shared" si="3"/>
        <v>0.20203488372093023</v>
      </c>
      <c r="I27" s="1">
        <v>145910</v>
      </c>
      <c r="J27" s="11">
        <f t="shared" si="4"/>
        <v>0.009430470838187923</v>
      </c>
      <c r="K27" s="15">
        <f t="shared" si="5"/>
        <v>3</v>
      </c>
      <c r="M27" s="14"/>
    </row>
    <row r="28" spans="1:13" ht="14.25">
      <c r="A28" s="35" t="s">
        <v>25</v>
      </c>
      <c r="B28" s="110">
        <f t="shared" si="0"/>
        <v>1109</v>
      </c>
      <c r="C28" s="86">
        <v>891</v>
      </c>
      <c r="D28" s="86">
        <v>626</v>
      </c>
      <c r="E28" s="114">
        <v>218</v>
      </c>
      <c r="F28" s="83">
        <f t="shared" si="1"/>
        <v>0.8034265103697025</v>
      </c>
      <c r="G28" s="11">
        <f t="shared" si="2"/>
        <v>0.7025813692480359</v>
      </c>
      <c r="H28" s="36">
        <f t="shared" si="3"/>
        <v>0.5644724977457168</v>
      </c>
      <c r="I28" s="1">
        <v>118388</v>
      </c>
      <c r="J28" s="11">
        <f t="shared" si="4"/>
        <v>0.009367503463188837</v>
      </c>
      <c r="K28" s="15">
        <f t="shared" si="5"/>
        <v>1</v>
      </c>
      <c r="M28" s="14"/>
    </row>
    <row r="29" spans="1:13" ht="14.25">
      <c r="A29" s="35" t="s">
        <v>26</v>
      </c>
      <c r="B29" s="110">
        <f t="shared" si="0"/>
        <v>168</v>
      </c>
      <c r="C29" s="28">
        <v>85</v>
      </c>
      <c r="D29" s="28">
        <v>27</v>
      </c>
      <c r="E29" s="112">
        <v>83</v>
      </c>
      <c r="F29" s="83">
        <f t="shared" si="1"/>
        <v>0.5059523809523809</v>
      </c>
      <c r="G29" s="11">
        <f t="shared" si="2"/>
        <v>0.3176470588235294</v>
      </c>
      <c r="H29" s="36">
        <f t="shared" si="3"/>
        <v>0.16071428571428573</v>
      </c>
      <c r="I29" s="1">
        <v>67343</v>
      </c>
      <c r="J29" s="11">
        <f t="shared" si="4"/>
        <v>0.0024946913561914377</v>
      </c>
      <c r="K29" s="15">
        <f t="shared" si="5"/>
        <v>2</v>
      </c>
      <c r="M29" s="14"/>
    </row>
    <row r="30" spans="1:13" ht="14.25">
      <c r="A30" s="35" t="s">
        <v>27</v>
      </c>
      <c r="B30" s="110">
        <f t="shared" si="0"/>
        <v>362</v>
      </c>
      <c r="C30" s="28">
        <v>112</v>
      </c>
      <c r="D30" s="28">
        <v>18</v>
      </c>
      <c r="E30" s="112">
        <v>250</v>
      </c>
      <c r="F30" s="83">
        <f t="shared" si="1"/>
        <v>0.30939226519337015</v>
      </c>
      <c r="G30" s="11">
        <f t="shared" si="2"/>
        <v>0.16071428571428573</v>
      </c>
      <c r="H30" s="36">
        <f t="shared" si="3"/>
        <v>0.049723756906077346</v>
      </c>
      <c r="I30" s="1">
        <v>88306</v>
      </c>
      <c r="J30" s="11">
        <f t="shared" si="4"/>
        <v>0.004099381695468031</v>
      </c>
      <c r="K30" s="15">
        <f t="shared" si="5"/>
        <v>4</v>
      </c>
      <c r="M30" s="14"/>
    </row>
    <row r="31" spans="1:13" ht="14.25">
      <c r="A31" s="35" t="s">
        <v>28</v>
      </c>
      <c r="B31" s="110">
        <f t="shared" si="0"/>
        <v>109</v>
      </c>
      <c r="C31" s="28">
        <v>23</v>
      </c>
      <c r="D31" s="28">
        <v>5</v>
      </c>
      <c r="E31" s="112">
        <v>86</v>
      </c>
      <c r="F31" s="83">
        <f t="shared" si="1"/>
        <v>0.21100917431192662</v>
      </c>
      <c r="G31" s="11">
        <f t="shared" si="2"/>
        <v>0.21739130434782608</v>
      </c>
      <c r="H31" s="36">
        <f t="shared" si="3"/>
        <v>0.045871559633027525</v>
      </c>
      <c r="I31" s="1">
        <v>29230</v>
      </c>
      <c r="J31" s="11">
        <f t="shared" si="4"/>
        <v>0.0037290455011974</v>
      </c>
      <c r="K31" s="15">
        <f t="shared" si="5"/>
        <v>4</v>
      </c>
      <c r="M31" s="14"/>
    </row>
    <row r="32" spans="1:13" ht="14.25">
      <c r="A32" s="35" t="s">
        <v>29</v>
      </c>
      <c r="B32" s="110">
        <f t="shared" si="0"/>
        <v>735</v>
      </c>
      <c r="C32" s="28">
        <v>327</v>
      </c>
      <c r="D32" s="28">
        <v>106</v>
      </c>
      <c r="E32" s="112">
        <v>408</v>
      </c>
      <c r="F32" s="83">
        <f t="shared" si="1"/>
        <v>0.4448979591836735</v>
      </c>
      <c r="G32" s="11">
        <f t="shared" si="2"/>
        <v>0.3241590214067278</v>
      </c>
      <c r="H32" s="36">
        <f t="shared" si="3"/>
        <v>0.14421768707482993</v>
      </c>
      <c r="I32" s="1">
        <v>93547</v>
      </c>
      <c r="J32" s="11">
        <f t="shared" si="4"/>
        <v>0.0078570130522625</v>
      </c>
      <c r="K32" s="15">
        <f t="shared" si="5"/>
        <v>3</v>
      </c>
      <c r="M32" s="14"/>
    </row>
    <row r="33" spans="1:13" ht="14.25">
      <c r="A33" s="35" t="s">
        <v>33</v>
      </c>
      <c r="B33" s="110">
        <f t="shared" si="0"/>
        <v>3454</v>
      </c>
      <c r="C33" s="86">
        <v>1557</v>
      </c>
      <c r="D33" s="86">
        <v>1041</v>
      </c>
      <c r="E33" s="114">
        <v>1897</v>
      </c>
      <c r="F33" s="83">
        <f t="shared" si="1"/>
        <v>0.45078170237405907</v>
      </c>
      <c r="G33" s="11">
        <f t="shared" si="2"/>
        <v>0.6685934489402697</v>
      </c>
      <c r="H33" s="36">
        <f t="shared" si="3"/>
        <v>0.3013896931094383</v>
      </c>
      <c r="I33" s="1">
        <v>425803</v>
      </c>
      <c r="J33" s="11">
        <f t="shared" si="4"/>
        <v>0.00811173242086129</v>
      </c>
      <c r="K33" s="15">
        <f t="shared" si="5"/>
        <v>3</v>
      </c>
      <c r="M33" s="14"/>
    </row>
    <row r="34" spans="1:13" ht="14.25">
      <c r="A34" s="35" t="s">
        <v>30</v>
      </c>
      <c r="B34" s="110">
        <f t="shared" si="0"/>
        <v>680</v>
      </c>
      <c r="C34" s="28">
        <v>326</v>
      </c>
      <c r="D34" s="28">
        <v>111</v>
      </c>
      <c r="E34" s="112">
        <v>354</v>
      </c>
      <c r="F34" s="83">
        <f t="shared" si="1"/>
        <v>0.47941176470588237</v>
      </c>
      <c r="G34" s="11">
        <f t="shared" si="2"/>
        <v>0.34049079754601225</v>
      </c>
      <c r="H34" s="36">
        <f t="shared" si="3"/>
        <v>0.16323529411764706</v>
      </c>
      <c r="I34" s="1">
        <v>100273</v>
      </c>
      <c r="J34" s="11">
        <f t="shared" si="4"/>
        <v>0.006781486541741047</v>
      </c>
      <c r="K34" s="15">
        <f t="shared" si="5"/>
        <v>3</v>
      </c>
      <c r="M34" s="14"/>
    </row>
    <row r="35" spans="1:13" ht="14.25">
      <c r="A35" s="35" t="s">
        <v>31</v>
      </c>
      <c r="B35" s="110">
        <f t="shared" si="0"/>
        <v>635</v>
      </c>
      <c r="C35" s="28">
        <v>277</v>
      </c>
      <c r="D35" s="28">
        <v>157</v>
      </c>
      <c r="E35" s="112">
        <v>358</v>
      </c>
      <c r="F35" s="83">
        <f t="shared" si="1"/>
        <v>0.43622047244094486</v>
      </c>
      <c r="G35" s="11">
        <f t="shared" si="2"/>
        <v>0.5667870036101083</v>
      </c>
      <c r="H35" s="36">
        <f t="shared" si="3"/>
        <v>0.247244094488189</v>
      </c>
      <c r="I35" s="1">
        <v>128330</v>
      </c>
      <c r="J35" s="11">
        <f t="shared" si="4"/>
        <v>0.004948180472220057</v>
      </c>
      <c r="K35" s="15">
        <f t="shared" si="5"/>
        <v>4</v>
      </c>
      <c r="M35" s="14"/>
    </row>
    <row r="36" spans="1:13" ht="15" thickBot="1">
      <c r="A36" s="37" t="s">
        <v>32</v>
      </c>
      <c r="B36" s="115">
        <f t="shared" si="0"/>
        <v>570</v>
      </c>
      <c r="C36" s="88">
        <v>282</v>
      </c>
      <c r="D36" s="88">
        <v>225</v>
      </c>
      <c r="E36" s="116">
        <v>288</v>
      </c>
      <c r="F36" s="84">
        <f t="shared" si="1"/>
        <v>0.49473684210526314</v>
      </c>
      <c r="G36" s="16">
        <f t="shared" si="2"/>
        <v>0.7978723404255319</v>
      </c>
      <c r="H36" s="38">
        <f t="shared" si="3"/>
        <v>0.39473684210526316</v>
      </c>
      <c r="I36" s="39">
        <v>258980</v>
      </c>
      <c r="J36" s="16">
        <f>IF(AND(B36&gt;0,I36&gt;0),B36/I36,"")</f>
        <v>0.002200942157695575</v>
      </c>
      <c r="K36" s="17">
        <f t="shared" si="5"/>
        <v>4</v>
      </c>
      <c r="M36" s="14"/>
    </row>
    <row r="37" spans="1:11" ht="15.75" thickBot="1">
      <c r="A37" s="40" t="s">
        <v>41</v>
      </c>
      <c r="B37" s="41">
        <f>SUM(B3:B36)</f>
        <v>22121</v>
      </c>
      <c r="C37" s="42">
        <f>SUM(C3:C36)</f>
        <v>11080</v>
      </c>
      <c r="D37" s="42">
        <f>SUM(D3:D36)</f>
        <v>6260</v>
      </c>
      <c r="E37" s="106">
        <f>SUM(E3:E36)</f>
        <v>11041</v>
      </c>
      <c r="F37" s="107">
        <f t="shared" si="1"/>
        <v>0.5008815153022015</v>
      </c>
      <c r="G37" s="87">
        <f t="shared" si="2"/>
        <v>0.5649819494584838</v>
      </c>
      <c r="H37" s="43">
        <f t="shared" si="3"/>
        <v>0.2829890149631572</v>
      </c>
      <c r="I37" s="44">
        <f>SUM(I3:I36)</f>
        <v>3818725</v>
      </c>
      <c r="J37" s="19">
        <f>B37/I37</f>
        <v>0.005792771147437954</v>
      </c>
      <c r="K37" s="20"/>
    </row>
    <row r="38" spans="1:13" ht="14.25">
      <c r="A38" s="45"/>
      <c r="B38" s="21"/>
      <c r="C38" s="46"/>
      <c r="F38" s="21"/>
      <c r="G38" s="21"/>
      <c r="H38" s="7"/>
      <c r="J38" s="47"/>
      <c r="M38" s="23"/>
    </row>
    <row r="39" spans="6:13" ht="14.25">
      <c r="F39" s="21"/>
      <c r="M39" s="23"/>
    </row>
    <row r="40" spans="2:13" ht="14.25">
      <c r="B40" s="47"/>
      <c r="C40" s="47"/>
      <c r="D40" s="47"/>
      <c r="E40" s="47"/>
      <c r="I40" s="93" t="s">
        <v>47</v>
      </c>
      <c r="J40" s="93"/>
      <c r="M40" s="23"/>
    </row>
    <row r="41" spans="9:13" ht="14.25">
      <c r="I41" s="15" t="s">
        <v>48</v>
      </c>
      <c r="J41" s="15" t="s">
        <v>49</v>
      </c>
      <c r="M41" s="23"/>
    </row>
    <row r="42" spans="7:10" ht="14.25">
      <c r="G42" s="94" t="s">
        <v>50</v>
      </c>
      <c r="H42" s="15" t="s">
        <v>48</v>
      </c>
      <c r="I42" s="25">
        <f>COUNTIF($K$3:$K$36,1)</f>
        <v>6</v>
      </c>
      <c r="J42" s="26">
        <f>COUNTIF($K$3:$K$36,3)</f>
        <v>8</v>
      </c>
    </row>
    <row r="43" spans="7:10" ht="14.25">
      <c r="G43" s="94"/>
      <c r="H43" s="15" t="s">
        <v>49</v>
      </c>
      <c r="I43" s="26">
        <f>COUNTIF($K$3:$K$36,2)</f>
        <v>5</v>
      </c>
      <c r="J43" s="27">
        <f>COUNTIF($K$3:$K$36,4)</f>
        <v>15</v>
      </c>
    </row>
    <row r="44" ht="14.25">
      <c r="I44" s="48"/>
    </row>
    <row r="45" ht="14.25">
      <c r="I45" s="48"/>
    </row>
    <row r="46" ht="14.25">
      <c r="I46" s="48"/>
    </row>
    <row r="47" ht="14.25">
      <c r="I47" s="48"/>
    </row>
    <row r="48" ht="14.25">
      <c r="I48" s="48"/>
    </row>
    <row r="49" ht="14.25">
      <c r="I49" s="48"/>
    </row>
    <row r="50" ht="14.25">
      <c r="I50" s="48"/>
    </row>
    <row r="51" ht="14.25">
      <c r="I51" s="48"/>
    </row>
    <row r="52" ht="14.25">
      <c r="I52" s="48"/>
    </row>
    <row r="53" ht="14.25">
      <c r="I53" s="48"/>
    </row>
    <row r="54" ht="14.25">
      <c r="I54" s="48"/>
    </row>
    <row r="55" ht="14.25">
      <c r="I55" s="48"/>
    </row>
    <row r="56" ht="14.25">
      <c r="I56" s="48"/>
    </row>
    <row r="57" ht="14.25">
      <c r="I57" s="48"/>
    </row>
    <row r="58" ht="14.25">
      <c r="I58" s="48"/>
    </row>
    <row r="59" ht="14.25">
      <c r="I59" s="48"/>
    </row>
    <row r="60" ht="14.25">
      <c r="I60" s="48"/>
    </row>
    <row r="61" ht="14.25">
      <c r="I61" s="48"/>
    </row>
    <row r="62" ht="14.25">
      <c r="I62" s="48"/>
    </row>
    <row r="63" ht="14.25">
      <c r="I63" s="48"/>
    </row>
    <row r="64" ht="14.25">
      <c r="I64" s="48"/>
    </row>
    <row r="65" ht="14.25">
      <c r="I65" s="48"/>
    </row>
    <row r="66" ht="14.25">
      <c r="I66" s="48"/>
    </row>
    <row r="67" ht="14.25">
      <c r="I67" s="48"/>
    </row>
    <row r="68" ht="14.25">
      <c r="I68" s="48"/>
    </row>
    <row r="69" ht="14.25">
      <c r="I69" s="48"/>
    </row>
    <row r="70" ht="14.25">
      <c r="I70" s="48"/>
    </row>
    <row r="71" ht="14.25">
      <c r="I71" s="48"/>
    </row>
    <row r="72" ht="14.25">
      <c r="I72" s="48"/>
    </row>
    <row r="73" ht="14.25">
      <c r="I73" s="48"/>
    </row>
    <row r="74" ht="14.25">
      <c r="I74" s="48"/>
    </row>
  </sheetData>
  <sheetProtection/>
  <mergeCells count="3">
    <mergeCell ref="B1:H1"/>
    <mergeCell ref="I40:J40"/>
    <mergeCell ref="G42:G43"/>
  </mergeCells>
  <conditionalFormatting sqref="K3:K36">
    <cfRule type="cellIs" priority="1" dxfId="2" operator="equal" stopIfTrue="1">
      <formula>1</formula>
    </cfRule>
    <cfRule type="cellIs" priority="2" dxfId="1" operator="between" stopIfTrue="1">
      <formula>2</formula>
      <formula>3</formula>
    </cfRule>
    <cfRule type="cellIs" priority="3" dxfId="0" operator="equal" stopIfTrue="1">
      <formula>4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pane xSplit="1" ySplit="2" topLeftCell="B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R11" sqref="R11"/>
    </sheetView>
  </sheetViews>
  <sheetFormatPr defaultColWidth="9.140625" defaultRowHeight="12.75"/>
  <cols>
    <col min="1" max="1" width="24.28125" style="5" bestFit="1" customWidth="1"/>
    <col min="2" max="8" width="9.140625" style="5" customWidth="1"/>
    <col min="9" max="9" width="10.140625" style="5" customWidth="1"/>
    <col min="10" max="10" width="9.140625" style="5" customWidth="1"/>
    <col min="11" max="11" width="9.28125" style="5" bestFit="1" customWidth="1"/>
    <col min="12" max="16384" width="9.140625" style="5" customWidth="1"/>
  </cols>
  <sheetData>
    <row r="1" spans="1:11" ht="15.75" thickBot="1">
      <c r="A1" s="4"/>
      <c r="B1" s="90" t="s">
        <v>54</v>
      </c>
      <c r="C1" s="91"/>
      <c r="D1" s="91"/>
      <c r="E1" s="91"/>
      <c r="F1" s="91"/>
      <c r="G1" s="91"/>
      <c r="H1" s="92"/>
      <c r="J1" s="6">
        <f>J37</f>
        <v>0.00443360203648706</v>
      </c>
      <c r="K1" s="7">
        <f>F37</f>
        <v>0.5400717703349283</v>
      </c>
    </row>
    <row r="2" spans="1:12" ht="45.75" thickBot="1">
      <c r="A2" s="30" t="s">
        <v>51</v>
      </c>
      <c r="B2" s="98" t="s">
        <v>36</v>
      </c>
      <c r="C2" s="56" t="s">
        <v>34</v>
      </c>
      <c r="D2" s="56" t="s">
        <v>35</v>
      </c>
      <c r="E2" s="99" t="s">
        <v>37</v>
      </c>
      <c r="F2" s="55" t="s">
        <v>40</v>
      </c>
      <c r="G2" s="56" t="s">
        <v>38</v>
      </c>
      <c r="H2" s="56" t="s">
        <v>39</v>
      </c>
      <c r="I2" s="8" t="s">
        <v>57</v>
      </c>
      <c r="J2" s="9" t="s">
        <v>42</v>
      </c>
      <c r="K2" s="9" t="s">
        <v>43</v>
      </c>
      <c r="L2" s="10"/>
    </row>
    <row r="3" spans="1:13" ht="14.25">
      <c r="A3" s="52" t="s">
        <v>0</v>
      </c>
      <c r="B3" s="100">
        <f>SUM(C3,E3)</f>
        <v>95</v>
      </c>
      <c r="C3" s="53">
        <v>45</v>
      </c>
      <c r="D3" s="53">
        <v>31</v>
      </c>
      <c r="E3" s="101">
        <v>50</v>
      </c>
      <c r="F3" s="57">
        <f>IF(B3&gt;0,C3/B3,"")</f>
        <v>0.47368421052631576</v>
      </c>
      <c r="G3" s="12">
        <f>IF(C3&gt;0,D3/C3,"")</f>
        <v>0.6888888888888889</v>
      </c>
      <c r="H3" s="12">
        <f aca="true" t="shared" si="0" ref="H3:H37">IF(B3&gt;0,D3/B3,"")</f>
        <v>0.3263157894736842</v>
      </c>
      <c r="I3" s="54">
        <v>19504</v>
      </c>
      <c r="J3" s="12">
        <f aca="true" t="shared" si="1" ref="J3:J35">IF(AND(B3&gt;0,I3&gt;0),B3/I3,"")</f>
        <v>0.0048707957342083675</v>
      </c>
      <c r="K3" s="13">
        <f aca="true" t="shared" si="2" ref="K3:K36">IF(AND(B3&gt;0,I3&gt;0),IF(AND(F3&gt;$K$1,J3&gt;$J$1),1,IF(AND(F3&gt;$K$1,NOT(J3&gt;$J$1)),2,IF(AND(NOT(F3&gt;$K$1),J3&gt;$J$1),3,4))),"")</f>
        <v>3</v>
      </c>
      <c r="M3" s="14"/>
    </row>
    <row r="4" spans="1:13" ht="14.25">
      <c r="A4" s="35" t="s">
        <v>1</v>
      </c>
      <c r="B4" s="102">
        <f aca="true" t="shared" si="3" ref="B4:B36">SUM(C4,E4)</f>
        <v>42</v>
      </c>
      <c r="C4" s="29">
        <v>30</v>
      </c>
      <c r="D4" s="29">
        <v>22</v>
      </c>
      <c r="E4" s="103">
        <v>12</v>
      </c>
      <c r="F4" s="83">
        <f aca="true" t="shared" si="4" ref="F4:F37">IF(B4&gt;0,C4/B4,"")</f>
        <v>0.7142857142857143</v>
      </c>
      <c r="G4" s="11">
        <f aca="true" t="shared" si="5" ref="G4:G37">IF(C4&gt;0,D4/C4,"")</f>
        <v>0.7333333333333333</v>
      </c>
      <c r="H4" s="11">
        <f t="shared" si="0"/>
        <v>0.5238095238095238</v>
      </c>
      <c r="I4" s="2">
        <v>13296</v>
      </c>
      <c r="J4" s="11">
        <f t="shared" si="1"/>
        <v>0.00315884476534296</v>
      </c>
      <c r="K4" s="15">
        <f t="shared" si="2"/>
        <v>2</v>
      </c>
      <c r="M4" s="14"/>
    </row>
    <row r="5" spans="1:13" ht="14.25">
      <c r="A5" s="35" t="s">
        <v>2</v>
      </c>
      <c r="B5" s="102">
        <f t="shared" si="3"/>
        <v>0</v>
      </c>
      <c r="C5" s="29">
        <v>0</v>
      </c>
      <c r="D5" s="29">
        <v>0</v>
      </c>
      <c r="E5" s="103">
        <v>0</v>
      </c>
      <c r="F5" s="83">
        <f t="shared" si="4"/>
      </c>
      <c r="G5" s="11">
        <f t="shared" si="5"/>
      </c>
      <c r="H5" s="11">
        <f t="shared" si="0"/>
      </c>
      <c r="I5" s="2"/>
      <c r="J5" s="11">
        <f t="shared" si="1"/>
      </c>
      <c r="K5" s="15">
        <f t="shared" si="2"/>
      </c>
      <c r="M5" s="14"/>
    </row>
    <row r="6" spans="1:13" ht="14.25">
      <c r="A6" s="35" t="s">
        <v>3</v>
      </c>
      <c r="B6" s="102">
        <f t="shared" si="3"/>
        <v>29</v>
      </c>
      <c r="C6" s="29">
        <v>14</v>
      </c>
      <c r="D6" s="29">
        <v>9</v>
      </c>
      <c r="E6" s="103">
        <v>15</v>
      </c>
      <c r="F6" s="83">
        <f aca="true" t="shared" si="6" ref="F6:F13">IF(B6&gt;0,C6/B6,"")</f>
        <v>0.4827586206896552</v>
      </c>
      <c r="G6" s="11">
        <f t="shared" si="5"/>
        <v>0.6428571428571429</v>
      </c>
      <c r="H6" s="11">
        <f aca="true" t="shared" si="7" ref="H6:H13">IF(B6&gt;0,D6/B6,"")</f>
        <v>0.3103448275862069</v>
      </c>
      <c r="I6" s="3">
        <v>10072</v>
      </c>
      <c r="J6" s="11">
        <f aca="true" t="shared" si="8" ref="J6:J13">IF(AND(B6&gt;0,I6&gt;0),B6/I6,"")</f>
        <v>0.0028792692613185066</v>
      </c>
      <c r="K6" s="15">
        <f aca="true" t="shared" si="9" ref="K6:K13">IF(AND(B6&gt;0,I6&gt;0),IF(AND(F6&gt;$K$1,J6&gt;$J$1),1,IF(AND(F6&gt;$K$1,NOT(J6&gt;$J$1)),2,IF(AND(NOT(F6&gt;$K$1),J6&gt;$J$1),3,4))),"")</f>
        <v>4</v>
      </c>
      <c r="M6" s="14"/>
    </row>
    <row r="7" spans="1:13" ht="14.25">
      <c r="A7" s="35" t="s">
        <v>4</v>
      </c>
      <c r="B7" s="102">
        <f t="shared" si="3"/>
        <v>67</v>
      </c>
      <c r="C7" s="29">
        <v>24</v>
      </c>
      <c r="D7" s="29">
        <v>11</v>
      </c>
      <c r="E7" s="103">
        <v>43</v>
      </c>
      <c r="F7" s="83">
        <f t="shared" si="6"/>
        <v>0.3582089552238806</v>
      </c>
      <c r="G7" s="11">
        <f t="shared" si="5"/>
        <v>0.4583333333333333</v>
      </c>
      <c r="H7" s="11">
        <f t="shared" si="7"/>
        <v>0.16417910447761194</v>
      </c>
      <c r="I7" s="2">
        <v>17673</v>
      </c>
      <c r="J7" s="11">
        <f t="shared" si="8"/>
        <v>0.00379109375884117</v>
      </c>
      <c r="K7" s="15">
        <f t="shared" si="9"/>
        <v>4</v>
      </c>
      <c r="M7" s="14"/>
    </row>
    <row r="8" spans="1:13" ht="14.25">
      <c r="A8" s="35" t="s">
        <v>5</v>
      </c>
      <c r="B8" s="102">
        <f t="shared" si="3"/>
        <v>96</v>
      </c>
      <c r="C8" s="29">
        <v>35</v>
      </c>
      <c r="D8" s="29">
        <v>17</v>
      </c>
      <c r="E8" s="103">
        <v>61</v>
      </c>
      <c r="F8" s="83">
        <f t="shared" si="6"/>
        <v>0.3645833333333333</v>
      </c>
      <c r="G8" s="11">
        <f t="shared" si="5"/>
        <v>0.4857142857142857</v>
      </c>
      <c r="H8" s="11">
        <f t="shared" si="7"/>
        <v>0.17708333333333334</v>
      </c>
      <c r="I8" s="2">
        <v>20502</v>
      </c>
      <c r="J8" s="11">
        <f t="shared" si="8"/>
        <v>0.004682470002926544</v>
      </c>
      <c r="K8" s="15">
        <f t="shared" si="9"/>
        <v>3</v>
      </c>
      <c r="M8" s="14"/>
    </row>
    <row r="9" spans="1:13" ht="14.25">
      <c r="A9" s="35" t="s">
        <v>6</v>
      </c>
      <c r="B9" s="102">
        <f t="shared" si="3"/>
        <v>11</v>
      </c>
      <c r="C9" s="29">
        <v>9</v>
      </c>
      <c r="D9" s="29">
        <v>4</v>
      </c>
      <c r="E9" s="103">
        <v>2</v>
      </c>
      <c r="F9" s="83">
        <f t="shared" si="6"/>
        <v>0.8181818181818182</v>
      </c>
      <c r="G9" s="11">
        <f t="shared" si="5"/>
        <v>0.4444444444444444</v>
      </c>
      <c r="H9" s="11">
        <f t="shared" si="7"/>
        <v>0.36363636363636365</v>
      </c>
      <c r="I9" s="2"/>
      <c r="J9" s="11">
        <f t="shared" si="8"/>
      </c>
      <c r="K9" s="15">
        <f t="shared" si="9"/>
      </c>
      <c r="M9" s="14"/>
    </row>
    <row r="10" spans="1:13" ht="14.25">
      <c r="A10" s="35" t="s">
        <v>7</v>
      </c>
      <c r="B10" s="102">
        <f t="shared" si="3"/>
        <v>22</v>
      </c>
      <c r="C10" s="29">
        <v>11</v>
      </c>
      <c r="D10" s="29">
        <v>6</v>
      </c>
      <c r="E10" s="103">
        <v>11</v>
      </c>
      <c r="F10" s="83">
        <f t="shared" si="6"/>
        <v>0.5</v>
      </c>
      <c r="G10" s="11">
        <f t="shared" si="5"/>
        <v>0.5454545454545454</v>
      </c>
      <c r="H10" s="11">
        <f t="shared" si="7"/>
        <v>0.2727272727272727</v>
      </c>
      <c r="I10" s="2">
        <v>4886</v>
      </c>
      <c r="J10" s="11">
        <f t="shared" si="8"/>
        <v>0.0045026606631191155</v>
      </c>
      <c r="K10" s="15">
        <f t="shared" si="9"/>
        <v>3</v>
      </c>
      <c r="M10" s="14"/>
    </row>
    <row r="11" spans="1:13" ht="14.25">
      <c r="A11" s="35" t="s">
        <v>8</v>
      </c>
      <c r="B11" s="102">
        <f t="shared" si="3"/>
        <v>86</v>
      </c>
      <c r="C11" s="29">
        <v>53</v>
      </c>
      <c r="D11" s="29">
        <v>34</v>
      </c>
      <c r="E11" s="103">
        <v>33</v>
      </c>
      <c r="F11" s="83">
        <f t="shared" si="6"/>
        <v>0.6162790697674418</v>
      </c>
      <c r="G11" s="11">
        <f t="shared" si="5"/>
        <v>0.6415094339622641</v>
      </c>
      <c r="H11" s="11">
        <f t="shared" si="7"/>
        <v>0.3953488372093023</v>
      </c>
      <c r="I11" s="2">
        <v>33640</v>
      </c>
      <c r="J11" s="11">
        <f t="shared" si="8"/>
        <v>0.0025564803804994053</v>
      </c>
      <c r="K11" s="15">
        <f t="shared" si="9"/>
        <v>2</v>
      </c>
      <c r="M11" s="14"/>
    </row>
    <row r="12" spans="1:13" ht="14.25">
      <c r="A12" s="35" t="s">
        <v>9</v>
      </c>
      <c r="B12" s="102">
        <f t="shared" si="3"/>
        <v>35</v>
      </c>
      <c r="C12" s="29">
        <v>7</v>
      </c>
      <c r="D12" s="29">
        <v>1</v>
      </c>
      <c r="E12" s="103">
        <v>28</v>
      </c>
      <c r="F12" s="83">
        <f t="shared" si="6"/>
        <v>0.2</v>
      </c>
      <c r="G12" s="11">
        <f t="shared" si="5"/>
        <v>0.14285714285714285</v>
      </c>
      <c r="H12" s="11">
        <f t="shared" si="7"/>
        <v>0.02857142857142857</v>
      </c>
      <c r="I12" s="2">
        <v>19121</v>
      </c>
      <c r="J12" s="11">
        <f t="shared" si="8"/>
        <v>0.0018304481983159877</v>
      </c>
      <c r="K12" s="15">
        <f t="shared" si="9"/>
        <v>4</v>
      </c>
      <c r="M12" s="14"/>
    </row>
    <row r="13" spans="1:13" ht="14.25">
      <c r="A13" s="35" t="s">
        <v>10</v>
      </c>
      <c r="B13" s="102">
        <f t="shared" si="3"/>
        <v>0</v>
      </c>
      <c r="C13" s="29">
        <v>0</v>
      </c>
      <c r="D13" s="29">
        <v>0</v>
      </c>
      <c r="E13" s="103">
        <v>0</v>
      </c>
      <c r="F13" s="83">
        <f t="shared" si="6"/>
      </c>
      <c r="G13" s="11">
        <f t="shared" si="5"/>
      </c>
      <c r="H13" s="11">
        <f t="shared" si="7"/>
      </c>
      <c r="I13" s="2"/>
      <c r="J13" s="11">
        <f t="shared" si="8"/>
      </c>
      <c r="K13" s="15">
        <f t="shared" si="9"/>
      </c>
      <c r="M13" s="14"/>
    </row>
    <row r="14" spans="1:13" ht="14.25">
      <c r="A14" s="35" t="s">
        <v>11</v>
      </c>
      <c r="B14" s="102">
        <f t="shared" si="3"/>
        <v>56</v>
      </c>
      <c r="C14" s="29">
        <v>25</v>
      </c>
      <c r="D14" s="29">
        <v>15</v>
      </c>
      <c r="E14" s="103">
        <v>31</v>
      </c>
      <c r="F14" s="83">
        <f t="shared" si="4"/>
        <v>0.44642857142857145</v>
      </c>
      <c r="G14" s="11">
        <f t="shared" si="5"/>
        <v>0.6</v>
      </c>
      <c r="H14" s="11">
        <f t="shared" si="0"/>
        <v>0.26785714285714285</v>
      </c>
      <c r="I14" s="3">
        <v>10881</v>
      </c>
      <c r="J14" s="11">
        <f t="shared" si="1"/>
        <v>0.005146585791747082</v>
      </c>
      <c r="K14" s="15">
        <f t="shared" si="2"/>
        <v>3</v>
      </c>
      <c r="M14" s="14"/>
    </row>
    <row r="15" spans="1:13" ht="14.25">
      <c r="A15" s="35" t="s">
        <v>12</v>
      </c>
      <c r="B15" s="102">
        <f t="shared" si="3"/>
        <v>96</v>
      </c>
      <c r="C15" s="29">
        <v>33</v>
      </c>
      <c r="D15" s="29">
        <v>11</v>
      </c>
      <c r="E15" s="103">
        <v>63</v>
      </c>
      <c r="F15" s="83">
        <f t="shared" si="4"/>
        <v>0.34375</v>
      </c>
      <c r="G15" s="11">
        <f t="shared" si="5"/>
        <v>0.3333333333333333</v>
      </c>
      <c r="H15" s="11">
        <f t="shared" si="0"/>
        <v>0.11458333333333333</v>
      </c>
      <c r="I15" s="2">
        <v>20495</v>
      </c>
      <c r="J15" s="11">
        <f t="shared" si="1"/>
        <v>0.00468406928519151</v>
      </c>
      <c r="K15" s="15">
        <f t="shared" si="2"/>
        <v>3</v>
      </c>
      <c r="M15" s="14"/>
    </row>
    <row r="16" spans="1:13" ht="14.25">
      <c r="A16" s="35" t="s">
        <v>13</v>
      </c>
      <c r="B16" s="102">
        <f t="shared" si="3"/>
        <v>82</v>
      </c>
      <c r="C16" s="29">
        <v>41</v>
      </c>
      <c r="D16" s="29">
        <v>32</v>
      </c>
      <c r="E16" s="103">
        <v>41</v>
      </c>
      <c r="F16" s="83">
        <f t="shared" si="4"/>
        <v>0.5</v>
      </c>
      <c r="G16" s="11">
        <f t="shared" si="5"/>
        <v>0.7804878048780488</v>
      </c>
      <c r="H16" s="11">
        <f t="shared" si="0"/>
        <v>0.3902439024390244</v>
      </c>
      <c r="I16" s="2">
        <v>16824</v>
      </c>
      <c r="J16" s="11">
        <f t="shared" si="1"/>
        <v>0.004873989538754161</v>
      </c>
      <c r="K16" s="15">
        <f t="shared" si="2"/>
        <v>3</v>
      </c>
      <c r="M16" s="14"/>
    </row>
    <row r="17" spans="1:13" ht="14.25">
      <c r="A17" s="35" t="s">
        <v>14</v>
      </c>
      <c r="B17" s="102">
        <f t="shared" si="3"/>
        <v>120</v>
      </c>
      <c r="C17" s="29">
        <v>104</v>
      </c>
      <c r="D17" s="29">
        <v>86</v>
      </c>
      <c r="E17" s="103">
        <v>16</v>
      </c>
      <c r="F17" s="83">
        <f t="shared" si="4"/>
        <v>0.8666666666666667</v>
      </c>
      <c r="G17" s="11">
        <f t="shared" si="5"/>
        <v>0.8269230769230769</v>
      </c>
      <c r="H17" s="11">
        <f t="shared" si="0"/>
        <v>0.7166666666666667</v>
      </c>
      <c r="I17" s="2">
        <v>13157</v>
      </c>
      <c r="J17" s="11">
        <f t="shared" si="1"/>
        <v>0.009120620202173748</v>
      </c>
      <c r="K17" s="15">
        <f t="shared" si="2"/>
        <v>1</v>
      </c>
      <c r="M17" s="14"/>
    </row>
    <row r="18" spans="1:13" ht="14.25">
      <c r="A18" s="35" t="s">
        <v>15</v>
      </c>
      <c r="B18" s="102">
        <f t="shared" si="3"/>
        <v>60</v>
      </c>
      <c r="C18" s="29">
        <v>44</v>
      </c>
      <c r="D18" s="29">
        <v>26</v>
      </c>
      <c r="E18" s="103">
        <v>16</v>
      </c>
      <c r="F18" s="83">
        <f t="shared" si="4"/>
        <v>0.7333333333333333</v>
      </c>
      <c r="G18" s="11">
        <f t="shared" si="5"/>
        <v>0.5909090909090909</v>
      </c>
      <c r="H18" s="11">
        <f t="shared" si="0"/>
        <v>0.43333333333333335</v>
      </c>
      <c r="I18" s="2">
        <v>6764</v>
      </c>
      <c r="J18" s="11">
        <f t="shared" si="1"/>
        <v>0.008870490833826138</v>
      </c>
      <c r="K18" s="15">
        <f t="shared" si="2"/>
        <v>1</v>
      </c>
      <c r="M18" s="14"/>
    </row>
    <row r="19" spans="1:13" ht="14.25">
      <c r="A19" s="35" t="s">
        <v>16</v>
      </c>
      <c r="B19" s="102">
        <f t="shared" si="3"/>
        <v>10</v>
      </c>
      <c r="C19" s="29">
        <v>9</v>
      </c>
      <c r="D19" s="29">
        <v>6</v>
      </c>
      <c r="E19" s="103">
        <v>1</v>
      </c>
      <c r="F19" s="83">
        <f t="shared" si="4"/>
        <v>0.9</v>
      </c>
      <c r="G19" s="11">
        <f t="shared" si="5"/>
        <v>0.6666666666666666</v>
      </c>
      <c r="H19" s="11">
        <f t="shared" si="0"/>
        <v>0.6</v>
      </c>
      <c r="I19" s="2">
        <v>3295</v>
      </c>
      <c r="J19" s="11">
        <f t="shared" si="1"/>
        <v>0.0030349013657056147</v>
      </c>
      <c r="K19" s="15">
        <f t="shared" si="2"/>
        <v>2</v>
      </c>
      <c r="M19" s="14"/>
    </row>
    <row r="20" spans="1:13" ht="14.25">
      <c r="A20" s="35" t="s">
        <v>17</v>
      </c>
      <c r="B20" s="102">
        <f t="shared" si="3"/>
        <v>28</v>
      </c>
      <c r="C20" s="29">
        <v>14</v>
      </c>
      <c r="D20" s="29">
        <v>8</v>
      </c>
      <c r="E20" s="103">
        <v>14</v>
      </c>
      <c r="F20" s="83">
        <f t="shared" si="4"/>
        <v>0.5</v>
      </c>
      <c r="G20" s="11">
        <f t="shared" si="5"/>
        <v>0.5714285714285714</v>
      </c>
      <c r="H20" s="11">
        <f t="shared" si="0"/>
        <v>0.2857142857142857</v>
      </c>
      <c r="I20" s="2">
        <v>4497</v>
      </c>
      <c r="J20" s="11">
        <f t="shared" si="1"/>
        <v>0.00622637313764732</v>
      </c>
      <c r="K20" s="15">
        <f t="shared" si="2"/>
        <v>3</v>
      </c>
      <c r="M20" s="14"/>
    </row>
    <row r="21" spans="1:13" ht="14.25">
      <c r="A21" s="35" t="s">
        <v>18</v>
      </c>
      <c r="B21" s="102">
        <f t="shared" si="3"/>
        <v>8</v>
      </c>
      <c r="C21" s="29">
        <v>1</v>
      </c>
      <c r="D21" s="29">
        <v>1</v>
      </c>
      <c r="E21" s="103">
        <v>7</v>
      </c>
      <c r="F21" s="83">
        <f t="shared" si="4"/>
        <v>0.125</v>
      </c>
      <c r="G21" s="11">
        <f t="shared" si="5"/>
        <v>1</v>
      </c>
      <c r="H21" s="11">
        <f t="shared" si="0"/>
        <v>0.125</v>
      </c>
      <c r="I21" s="2">
        <v>9452</v>
      </c>
      <c r="J21" s="11">
        <f t="shared" si="1"/>
        <v>0.0008463817181548879</v>
      </c>
      <c r="K21" s="15">
        <f t="shared" si="2"/>
        <v>4</v>
      </c>
      <c r="M21" s="14"/>
    </row>
    <row r="22" spans="1:13" ht="14.25">
      <c r="A22" s="35" t="s">
        <v>19</v>
      </c>
      <c r="B22" s="102">
        <f t="shared" si="3"/>
        <v>0</v>
      </c>
      <c r="C22" s="29">
        <v>0</v>
      </c>
      <c r="D22" s="29">
        <v>0</v>
      </c>
      <c r="E22" s="103">
        <v>0</v>
      </c>
      <c r="F22" s="83">
        <f t="shared" si="4"/>
      </c>
      <c r="G22" s="11">
        <f t="shared" si="5"/>
      </c>
      <c r="H22" s="11">
        <f t="shared" si="0"/>
      </c>
      <c r="I22" s="2"/>
      <c r="J22" s="11">
        <f t="shared" si="1"/>
      </c>
      <c r="K22" s="15">
        <f t="shared" si="2"/>
      </c>
      <c r="M22" s="14"/>
    </row>
    <row r="23" spans="1:13" ht="14.25">
      <c r="A23" s="35" t="s">
        <v>20</v>
      </c>
      <c r="B23" s="102">
        <f t="shared" si="3"/>
        <v>46</v>
      </c>
      <c r="C23" s="29">
        <v>19</v>
      </c>
      <c r="D23" s="29">
        <v>8</v>
      </c>
      <c r="E23" s="103">
        <v>27</v>
      </c>
      <c r="F23" s="83">
        <f t="shared" si="4"/>
        <v>0.41304347826086957</v>
      </c>
      <c r="G23" s="11">
        <f t="shared" si="5"/>
        <v>0.42105263157894735</v>
      </c>
      <c r="H23" s="11">
        <f t="shared" si="0"/>
        <v>0.17391304347826086</v>
      </c>
      <c r="I23" s="2">
        <v>23981</v>
      </c>
      <c r="J23" s="11">
        <f t="shared" si="1"/>
        <v>0.0019181852299737293</v>
      </c>
      <c r="K23" s="15">
        <f t="shared" si="2"/>
        <v>4</v>
      </c>
      <c r="M23" s="14"/>
    </row>
    <row r="24" spans="1:13" ht="14.25">
      <c r="A24" s="35" t="s">
        <v>21</v>
      </c>
      <c r="B24" s="102">
        <f t="shared" si="3"/>
        <v>268</v>
      </c>
      <c r="C24" s="29">
        <v>169</v>
      </c>
      <c r="D24" s="29">
        <v>96</v>
      </c>
      <c r="E24" s="103">
        <v>99</v>
      </c>
      <c r="F24" s="83">
        <f t="shared" si="4"/>
        <v>0.6305970149253731</v>
      </c>
      <c r="G24" s="11">
        <f t="shared" si="5"/>
        <v>0.5680473372781065</v>
      </c>
      <c r="H24" s="11">
        <f t="shared" si="0"/>
        <v>0.3582089552238806</v>
      </c>
      <c r="I24" s="2">
        <v>47066</v>
      </c>
      <c r="J24" s="11">
        <f t="shared" si="1"/>
        <v>0.005694131644924149</v>
      </c>
      <c r="K24" s="15">
        <f t="shared" si="2"/>
        <v>1</v>
      </c>
      <c r="M24" s="14"/>
    </row>
    <row r="25" spans="1:13" ht="14.25">
      <c r="A25" s="35" t="s">
        <v>22</v>
      </c>
      <c r="B25" s="102">
        <f t="shared" si="3"/>
        <v>26</v>
      </c>
      <c r="C25" s="29">
        <v>6</v>
      </c>
      <c r="D25" s="29">
        <v>4</v>
      </c>
      <c r="E25" s="103">
        <v>20</v>
      </c>
      <c r="F25" s="83">
        <f t="shared" si="4"/>
        <v>0.23076923076923078</v>
      </c>
      <c r="G25" s="11">
        <f t="shared" si="5"/>
        <v>0.6666666666666666</v>
      </c>
      <c r="H25" s="11">
        <f t="shared" si="0"/>
        <v>0.15384615384615385</v>
      </c>
      <c r="I25" s="3">
        <v>7525</v>
      </c>
      <c r="J25" s="11">
        <f t="shared" si="1"/>
        <v>0.0034551495016611295</v>
      </c>
      <c r="K25" s="15">
        <f t="shared" si="2"/>
        <v>4</v>
      </c>
      <c r="M25" s="14"/>
    </row>
    <row r="26" spans="1:13" ht="14.25">
      <c r="A26" s="35" t="s">
        <v>23</v>
      </c>
      <c r="B26" s="102">
        <f t="shared" si="3"/>
        <v>112</v>
      </c>
      <c r="C26" s="29">
        <v>39</v>
      </c>
      <c r="D26" s="29">
        <v>10</v>
      </c>
      <c r="E26" s="103">
        <v>73</v>
      </c>
      <c r="F26" s="83">
        <f t="shared" si="4"/>
        <v>0.3482142857142857</v>
      </c>
      <c r="G26" s="11">
        <f t="shared" si="5"/>
        <v>0.2564102564102564</v>
      </c>
      <c r="H26" s="11">
        <f t="shared" si="0"/>
        <v>0.08928571428571429</v>
      </c>
      <c r="I26" s="2">
        <v>21014</v>
      </c>
      <c r="J26" s="11">
        <f t="shared" si="1"/>
        <v>0.005329780146568954</v>
      </c>
      <c r="K26" s="15">
        <f t="shared" si="2"/>
        <v>3</v>
      </c>
      <c r="M26" s="14"/>
    </row>
    <row r="27" spans="1:13" ht="14.25">
      <c r="A27" s="35" t="s">
        <v>24</v>
      </c>
      <c r="B27" s="102">
        <f t="shared" si="3"/>
        <v>86</v>
      </c>
      <c r="C27" s="29">
        <v>56</v>
      </c>
      <c r="D27" s="29">
        <v>44</v>
      </c>
      <c r="E27" s="103">
        <v>30</v>
      </c>
      <c r="F27" s="83">
        <f t="shared" si="4"/>
        <v>0.6511627906976745</v>
      </c>
      <c r="G27" s="11">
        <f t="shared" si="5"/>
        <v>0.7857142857142857</v>
      </c>
      <c r="H27" s="11">
        <f t="shared" si="0"/>
        <v>0.5116279069767442</v>
      </c>
      <c r="I27" s="2">
        <v>20554</v>
      </c>
      <c r="J27" s="11">
        <f t="shared" si="1"/>
        <v>0.0041841004184100415</v>
      </c>
      <c r="K27" s="15">
        <f t="shared" si="2"/>
        <v>2</v>
      </c>
      <c r="M27" s="14"/>
    </row>
    <row r="28" spans="1:13" ht="14.25">
      <c r="A28" s="35" t="s">
        <v>25</v>
      </c>
      <c r="B28" s="102">
        <f t="shared" si="3"/>
        <v>26</v>
      </c>
      <c r="C28" s="29">
        <v>24</v>
      </c>
      <c r="D28" s="29">
        <v>23</v>
      </c>
      <c r="E28" s="103">
        <v>2</v>
      </c>
      <c r="F28" s="83">
        <f t="shared" si="4"/>
        <v>0.9230769230769231</v>
      </c>
      <c r="G28" s="11">
        <f t="shared" si="5"/>
        <v>0.9583333333333334</v>
      </c>
      <c r="H28" s="11">
        <f t="shared" si="0"/>
        <v>0.8846153846153846</v>
      </c>
      <c r="I28" s="3"/>
      <c r="J28" s="11">
        <f t="shared" si="1"/>
      </c>
      <c r="K28" s="15">
        <f t="shared" si="2"/>
      </c>
      <c r="M28" s="14"/>
    </row>
    <row r="29" spans="1:13" ht="14.25">
      <c r="A29" s="35" t="s">
        <v>26</v>
      </c>
      <c r="B29" s="102">
        <f t="shared" si="3"/>
        <v>9</v>
      </c>
      <c r="C29" s="29">
        <v>7</v>
      </c>
      <c r="D29" s="29">
        <v>2</v>
      </c>
      <c r="E29" s="103">
        <v>2</v>
      </c>
      <c r="F29" s="83">
        <f t="shared" si="4"/>
        <v>0.7777777777777778</v>
      </c>
      <c r="G29" s="11">
        <f t="shared" si="5"/>
        <v>0.2857142857142857</v>
      </c>
      <c r="H29" s="11">
        <f t="shared" si="0"/>
        <v>0.2222222222222222</v>
      </c>
      <c r="I29" s="2">
        <v>3576</v>
      </c>
      <c r="J29" s="11">
        <f t="shared" si="1"/>
        <v>0.0025167785234899327</v>
      </c>
      <c r="K29" s="15">
        <f t="shared" si="2"/>
        <v>2</v>
      </c>
      <c r="M29" s="14"/>
    </row>
    <row r="30" spans="1:13" ht="14.25">
      <c r="A30" s="35" t="s">
        <v>27</v>
      </c>
      <c r="B30" s="102">
        <f t="shared" si="3"/>
        <v>31</v>
      </c>
      <c r="C30" s="29">
        <v>8</v>
      </c>
      <c r="D30" s="29">
        <v>3</v>
      </c>
      <c r="E30" s="103">
        <v>23</v>
      </c>
      <c r="F30" s="83">
        <f t="shared" si="4"/>
        <v>0.25806451612903225</v>
      </c>
      <c r="G30" s="11">
        <f t="shared" si="5"/>
        <v>0.375</v>
      </c>
      <c r="H30" s="11">
        <f t="shared" si="0"/>
        <v>0.0967741935483871</v>
      </c>
      <c r="I30" s="2">
        <v>5773</v>
      </c>
      <c r="J30" s="11">
        <f t="shared" si="1"/>
        <v>0.005369825047635545</v>
      </c>
      <c r="K30" s="15">
        <f t="shared" si="2"/>
        <v>3</v>
      </c>
      <c r="M30" s="14"/>
    </row>
    <row r="31" spans="1:13" ht="14.25">
      <c r="A31" s="35" t="s">
        <v>28</v>
      </c>
      <c r="B31" s="102">
        <f t="shared" si="3"/>
        <v>7</v>
      </c>
      <c r="C31" s="29">
        <v>5</v>
      </c>
      <c r="D31" s="29">
        <v>0</v>
      </c>
      <c r="E31" s="103">
        <v>2</v>
      </c>
      <c r="F31" s="83">
        <f t="shared" si="4"/>
        <v>0.7142857142857143</v>
      </c>
      <c r="G31" s="11">
        <f t="shared" si="5"/>
        <v>0</v>
      </c>
      <c r="H31" s="11">
        <f t="shared" si="0"/>
        <v>0</v>
      </c>
      <c r="I31" s="2">
        <v>1279</v>
      </c>
      <c r="J31" s="11">
        <f t="shared" si="1"/>
        <v>0.00547302580140735</v>
      </c>
      <c r="K31" s="15">
        <f t="shared" si="2"/>
        <v>1</v>
      </c>
      <c r="M31" s="14"/>
    </row>
    <row r="32" spans="1:13" ht="14.25">
      <c r="A32" s="35" t="s">
        <v>29</v>
      </c>
      <c r="B32" s="102">
        <f t="shared" si="3"/>
        <v>39</v>
      </c>
      <c r="C32" s="29">
        <v>28</v>
      </c>
      <c r="D32" s="29">
        <v>19</v>
      </c>
      <c r="E32" s="103">
        <v>11</v>
      </c>
      <c r="F32" s="83">
        <f t="shared" si="4"/>
        <v>0.717948717948718</v>
      </c>
      <c r="G32" s="11">
        <f t="shared" si="5"/>
        <v>0.6785714285714286</v>
      </c>
      <c r="H32" s="11">
        <f t="shared" si="0"/>
        <v>0.48717948717948717</v>
      </c>
      <c r="I32" s="2">
        <v>2273</v>
      </c>
      <c r="J32" s="11">
        <f t="shared" si="1"/>
        <v>0.01715794104707435</v>
      </c>
      <c r="K32" s="15">
        <f t="shared" si="2"/>
        <v>1</v>
      </c>
      <c r="M32" s="14"/>
    </row>
    <row r="33" spans="1:13" ht="14.25">
      <c r="A33" s="35" t="s">
        <v>33</v>
      </c>
      <c r="B33" s="102">
        <f t="shared" si="3"/>
        <v>59</v>
      </c>
      <c r="C33" s="29">
        <v>30</v>
      </c>
      <c r="D33" s="29">
        <v>22</v>
      </c>
      <c r="E33" s="103">
        <v>29</v>
      </c>
      <c r="F33" s="83">
        <f t="shared" si="4"/>
        <v>0.5084745762711864</v>
      </c>
      <c r="G33" s="11">
        <f t="shared" si="5"/>
        <v>0.7333333333333333</v>
      </c>
      <c r="H33" s="11">
        <f t="shared" si="0"/>
        <v>0.3728813559322034</v>
      </c>
      <c r="I33" s="1">
        <v>14620</v>
      </c>
      <c r="J33" s="11">
        <f t="shared" si="1"/>
        <v>0.004035567715458276</v>
      </c>
      <c r="K33" s="15">
        <f t="shared" si="2"/>
        <v>4</v>
      </c>
      <c r="M33" s="14"/>
    </row>
    <row r="34" spans="1:13" ht="14.25">
      <c r="A34" s="35" t="s">
        <v>30</v>
      </c>
      <c r="B34" s="102">
        <f t="shared" si="3"/>
        <v>17</v>
      </c>
      <c r="C34" s="29">
        <v>11</v>
      </c>
      <c r="D34" s="29">
        <v>3</v>
      </c>
      <c r="E34" s="103">
        <v>6</v>
      </c>
      <c r="F34" s="83">
        <f t="shared" si="4"/>
        <v>0.6470588235294118</v>
      </c>
      <c r="G34" s="11">
        <f t="shared" si="5"/>
        <v>0.2727272727272727</v>
      </c>
      <c r="H34" s="11">
        <f t="shared" si="0"/>
        <v>0.17647058823529413</v>
      </c>
      <c r="I34" s="2">
        <v>5155</v>
      </c>
      <c r="J34" s="11">
        <f t="shared" si="1"/>
        <v>0.003297769156159069</v>
      </c>
      <c r="K34" s="15">
        <f t="shared" si="2"/>
        <v>2</v>
      </c>
      <c r="M34" s="14"/>
    </row>
    <row r="35" spans="1:13" ht="14.25">
      <c r="A35" s="35" t="s">
        <v>31</v>
      </c>
      <c r="B35" s="102">
        <f t="shared" si="3"/>
        <v>3</v>
      </c>
      <c r="C35" s="29">
        <v>2</v>
      </c>
      <c r="D35" s="29">
        <v>2</v>
      </c>
      <c r="E35" s="103">
        <v>1</v>
      </c>
      <c r="F35" s="83">
        <f t="shared" si="4"/>
        <v>0.6666666666666666</v>
      </c>
      <c r="G35" s="11">
        <f t="shared" si="5"/>
        <v>1</v>
      </c>
      <c r="H35" s="11">
        <f t="shared" si="0"/>
        <v>0.6666666666666666</v>
      </c>
      <c r="I35" s="2">
        <v>245</v>
      </c>
      <c r="J35" s="11">
        <f t="shared" si="1"/>
        <v>0.012244897959183673</v>
      </c>
      <c r="K35" s="15">
        <f t="shared" si="2"/>
        <v>1</v>
      </c>
      <c r="M35" s="14"/>
    </row>
    <row r="36" spans="1:13" ht="15" thickBot="1">
      <c r="A36" s="49" t="s">
        <v>32</v>
      </c>
      <c r="B36" s="104">
        <f t="shared" si="3"/>
        <v>0</v>
      </c>
      <c r="C36" s="50">
        <v>0</v>
      </c>
      <c r="D36" s="50">
        <v>0</v>
      </c>
      <c r="E36" s="105">
        <v>0</v>
      </c>
      <c r="F36" s="84">
        <f>IF(B36&gt;0,C36/B36,"")</f>
      </c>
      <c r="G36" s="16">
        <f>IF(C36&gt;0,D36/C36,"")</f>
      </c>
      <c r="H36" s="16">
        <f>IF(B36&gt;0,D36/B36,"")</f>
      </c>
      <c r="I36" s="51"/>
      <c r="J36" s="16">
        <f>IF(AND(B36&gt;0,I36&gt;0),B36/I36,"")</f>
      </c>
      <c r="K36" s="17">
        <f t="shared" si="2"/>
      </c>
      <c r="M36" s="14"/>
    </row>
    <row r="37" spans="1:11" ht="15.75" thickBot="1">
      <c r="A37" s="40" t="s">
        <v>41</v>
      </c>
      <c r="B37" s="41">
        <f>SUM(B3:B36)</f>
        <v>1672</v>
      </c>
      <c r="C37" s="42">
        <f>SUM(C3:C36)</f>
        <v>903</v>
      </c>
      <c r="D37" s="42">
        <f>SUM(D3:D36)</f>
        <v>556</v>
      </c>
      <c r="E37" s="106">
        <f>B37-C37</f>
        <v>769</v>
      </c>
      <c r="F37" s="87">
        <f t="shared" si="4"/>
        <v>0.5400717703349283</v>
      </c>
      <c r="G37" s="19">
        <f t="shared" si="5"/>
        <v>0.6157253599114064</v>
      </c>
      <c r="H37" s="43">
        <f t="shared" si="0"/>
        <v>0.33253588516746413</v>
      </c>
      <c r="I37" s="18">
        <f>SUM(I3:I36)</f>
        <v>377120</v>
      </c>
      <c r="J37" s="19">
        <f>B37/I37</f>
        <v>0.00443360203648706</v>
      </c>
      <c r="K37" s="20"/>
    </row>
    <row r="38" spans="6:13" ht="14.25">
      <c r="F38" s="21"/>
      <c r="G38" s="21"/>
      <c r="H38" s="7"/>
      <c r="J38" s="22"/>
      <c r="M38" s="23"/>
    </row>
    <row r="39" ht="14.25">
      <c r="M39" s="23"/>
    </row>
    <row r="40" spans="9:13" ht="14.25">
      <c r="I40" s="93" t="s">
        <v>47</v>
      </c>
      <c r="J40" s="93"/>
      <c r="M40" s="23"/>
    </row>
    <row r="41" spans="9:13" ht="14.25">
      <c r="I41" s="15" t="s">
        <v>48</v>
      </c>
      <c r="J41" s="15" t="s">
        <v>49</v>
      </c>
      <c r="M41" s="23"/>
    </row>
    <row r="42" spans="7:10" ht="14.25">
      <c r="G42" s="94" t="s">
        <v>50</v>
      </c>
      <c r="H42" s="15" t="s">
        <v>48</v>
      </c>
      <c r="I42" s="25">
        <f>COUNTIF($K$3:$K$36,1)</f>
        <v>6</v>
      </c>
      <c r="J42" s="26">
        <f>COUNTIF($K$3:$K$36,3)</f>
        <v>9</v>
      </c>
    </row>
    <row r="43" spans="7:10" ht="14.25">
      <c r="G43" s="94"/>
      <c r="H43" s="15" t="s">
        <v>49</v>
      </c>
      <c r="I43" s="26">
        <f>COUNTIF($K$3:$K$36,2)</f>
        <v>6</v>
      </c>
      <c r="J43" s="27">
        <f>COUNTIF($K$3:$K$36,4)</f>
        <v>7</v>
      </c>
    </row>
  </sheetData>
  <sheetProtection/>
  <mergeCells count="3">
    <mergeCell ref="B1:H1"/>
    <mergeCell ref="I40:J40"/>
    <mergeCell ref="G42:G43"/>
  </mergeCells>
  <conditionalFormatting sqref="K3:K36">
    <cfRule type="cellIs" priority="1" dxfId="2" operator="equal" stopIfTrue="1">
      <formula>1</formula>
    </cfRule>
    <cfRule type="cellIs" priority="2" dxfId="1" operator="between" stopIfTrue="1">
      <formula>2</formula>
      <formula>3</formula>
    </cfRule>
    <cfRule type="cellIs" priority="3" dxfId="0" operator="equal" stopIfTrue="1">
      <formula>4</formula>
    </cfRule>
  </conditionalFormatting>
  <printOptions/>
  <pageMargins left="0.75" right="0.75" top="1" bottom="1" header="0.5" footer="0.5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pane xSplit="1" ySplit="2" topLeftCell="B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M14" sqref="M14"/>
    </sheetView>
  </sheetViews>
  <sheetFormatPr defaultColWidth="9.140625" defaultRowHeight="12.75"/>
  <cols>
    <col min="1" max="1" width="24.28125" style="5" bestFit="1" customWidth="1"/>
    <col min="2" max="4" width="9.140625" style="5" customWidth="1"/>
    <col min="5" max="5" width="9.57421875" style="5" bestFit="1" customWidth="1"/>
    <col min="6" max="7" width="9.421875" style="5" customWidth="1"/>
    <col min="8" max="8" width="9.140625" style="5" customWidth="1"/>
    <col min="9" max="9" width="11.57421875" style="5" bestFit="1" customWidth="1"/>
    <col min="10" max="10" width="9.140625" style="5" customWidth="1"/>
    <col min="11" max="11" width="9.28125" style="5" bestFit="1" customWidth="1"/>
    <col min="12" max="16384" width="9.140625" style="5" customWidth="1"/>
  </cols>
  <sheetData>
    <row r="1" spans="1:11" ht="15.75" thickBot="1">
      <c r="A1" s="4"/>
      <c r="B1" s="90" t="s">
        <v>55</v>
      </c>
      <c r="C1" s="91"/>
      <c r="D1" s="91"/>
      <c r="E1" s="91"/>
      <c r="F1" s="91"/>
      <c r="G1" s="91"/>
      <c r="H1" s="92"/>
      <c r="J1" s="6">
        <f>J38</f>
        <v>0.007238627108254414</v>
      </c>
      <c r="K1" s="7">
        <f>F38</f>
        <v>0.44338732505110867</v>
      </c>
    </row>
    <row r="2" spans="1:12" ht="45.75" thickBot="1">
      <c r="A2" s="30" t="s">
        <v>51</v>
      </c>
      <c r="B2" s="31" t="s">
        <v>36</v>
      </c>
      <c r="C2" s="31" t="s">
        <v>34</v>
      </c>
      <c r="D2" s="31" t="s">
        <v>35</v>
      </c>
      <c r="E2" s="31" t="s">
        <v>37</v>
      </c>
      <c r="F2" s="32" t="s">
        <v>40</v>
      </c>
      <c r="G2" s="31" t="s">
        <v>38</v>
      </c>
      <c r="H2" s="32" t="s">
        <v>39</v>
      </c>
      <c r="I2" s="9" t="s">
        <v>57</v>
      </c>
      <c r="J2" s="9" t="s">
        <v>42</v>
      </c>
      <c r="K2" s="9" t="s">
        <v>43</v>
      </c>
      <c r="L2" s="10"/>
    </row>
    <row r="3" spans="1:13" ht="14.25">
      <c r="A3" s="52" t="s">
        <v>0</v>
      </c>
      <c r="B3" s="100">
        <f aca="true" t="shared" si="0" ref="B3:B37">SUM(C3,E3)</f>
        <v>402</v>
      </c>
      <c r="C3" s="82">
        <v>226</v>
      </c>
      <c r="D3" s="82">
        <v>88</v>
      </c>
      <c r="E3" s="118">
        <v>176</v>
      </c>
      <c r="F3" s="57">
        <f>IF(B3&gt;0,C3/B3,"")</f>
        <v>0.5621890547263682</v>
      </c>
      <c r="G3" s="12">
        <f>IF(C3&gt;0,D3/C3,"")</f>
        <v>0.3893805309734513</v>
      </c>
      <c r="H3" s="58">
        <f aca="true" t="shared" si="1" ref="H3:H38">IF(B3&gt;0,D3/B3,"")</f>
        <v>0.21890547263681592</v>
      </c>
      <c r="I3" s="2">
        <v>38654</v>
      </c>
      <c r="J3" s="12">
        <f>IF(AND(B3&gt;0,I3&gt;0),B3/I3,"")</f>
        <v>0.010399958607129922</v>
      </c>
      <c r="K3" s="13">
        <f aca="true" t="shared" si="2" ref="K3:K37">IF(AND(B3&gt;0,I3&gt;0),IF(AND(F3&gt;$K$1,J3&gt;$J$1),1,IF(AND(F3&gt;$K$1,NOT(J3&gt;$J$1)),2,IF(AND(NOT(F3&gt;$K$1),J3&gt;$J$1),3,4))),"")</f>
        <v>1</v>
      </c>
      <c r="M3" s="59"/>
    </row>
    <row r="4" spans="1:13" ht="14.25">
      <c r="A4" s="35" t="s">
        <v>1</v>
      </c>
      <c r="B4" s="102">
        <f t="shared" si="0"/>
        <v>1040</v>
      </c>
      <c r="C4" s="78">
        <v>381</v>
      </c>
      <c r="D4" s="78">
        <v>194</v>
      </c>
      <c r="E4" s="119">
        <v>659</v>
      </c>
      <c r="F4" s="83">
        <f aca="true" t="shared" si="3" ref="F4:F38">IF(B4&gt;0,C4/B4,"")</f>
        <v>0.3663461538461538</v>
      </c>
      <c r="G4" s="11">
        <f aca="true" t="shared" si="4" ref="G4:G38">IF(C4&gt;0,D4/C4,"")</f>
        <v>0.5091863517060368</v>
      </c>
      <c r="H4" s="60">
        <f t="shared" si="1"/>
        <v>0.18653846153846154</v>
      </c>
      <c r="I4" s="2">
        <v>101741</v>
      </c>
      <c r="J4" s="11">
        <v>0</v>
      </c>
      <c r="K4" s="15">
        <f t="shared" si="2"/>
        <v>4</v>
      </c>
      <c r="M4" s="59"/>
    </row>
    <row r="5" spans="1:13" ht="14.25">
      <c r="A5" s="35" t="s">
        <v>2</v>
      </c>
      <c r="B5" s="102">
        <f t="shared" si="0"/>
        <v>65</v>
      </c>
      <c r="C5" s="78">
        <v>23</v>
      </c>
      <c r="D5" s="78">
        <v>13</v>
      </c>
      <c r="E5" s="119">
        <v>42</v>
      </c>
      <c r="F5" s="83">
        <f t="shared" si="3"/>
        <v>0.35384615384615387</v>
      </c>
      <c r="G5" s="11">
        <f t="shared" si="4"/>
        <v>0.5652173913043478</v>
      </c>
      <c r="H5" s="60">
        <f t="shared" si="1"/>
        <v>0.2</v>
      </c>
      <c r="I5" s="2">
        <v>11751</v>
      </c>
      <c r="J5" s="11">
        <f aca="true" t="shared" si="5" ref="J5:J37">IF(AND(B5&gt;0,I5&gt;0),B5/I5,"")</f>
        <v>0.005531444132414263</v>
      </c>
      <c r="K5" s="15">
        <f t="shared" si="2"/>
        <v>4</v>
      </c>
      <c r="M5" s="59"/>
    </row>
    <row r="6" spans="1:13" ht="14.25">
      <c r="A6" s="35" t="s">
        <v>3</v>
      </c>
      <c r="B6" s="102">
        <f t="shared" si="0"/>
        <v>296</v>
      </c>
      <c r="C6" s="78">
        <v>151</v>
      </c>
      <c r="D6" s="78">
        <v>89</v>
      </c>
      <c r="E6" s="119">
        <v>145</v>
      </c>
      <c r="F6" s="83">
        <f t="shared" si="3"/>
        <v>0.5101351351351351</v>
      </c>
      <c r="G6" s="11">
        <f t="shared" si="4"/>
        <v>0.5894039735099338</v>
      </c>
      <c r="H6" s="60">
        <f t="shared" si="1"/>
        <v>0.30067567567567566</v>
      </c>
      <c r="I6" s="3">
        <v>44164</v>
      </c>
      <c r="J6" s="11">
        <f t="shared" si="5"/>
        <v>0.006702291459106965</v>
      </c>
      <c r="K6" s="15">
        <f t="shared" si="2"/>
        <v>2</v>
      </c>
      <c r="M6" s="59"/>
    </row>
    <row r="7" spans="1:13" ht="14.25">
      <c r="A7" s="35" t="s">
        <v>4</v>
      </c>
      <c r="B7" s="102">
        <f t="shared" si="0"/>
        <v>0</v>
      </c>
      <c r="C7" s="78">
        <v>0</v>
      </c>
      <c r="D7" s="78">
        <v>0</v>
      </c>
      <c r="E7" s="119">
        <v>0</v>
      </c>
      <c r="F7" s="83">
        <f t="shared" si="3"/>
      </c>
      <c r="G7" s="11">
        <f t="shared" si="4"/>
      </c>
      <c r="H7" s="60">
        <f t="shared" si="1"/>
      </c>
      <c r="I7" s="2"/>
      <c r="J7" s="11">
        <f t="shared" si="5"/>
      </c>
      <c r="K7" s="15">
        <f t="shared" si="2"/>
      </c>
      <c r="M7" s="59"/>
    </row>
    <row r="8" spans="1:13" ht="14.25">
      <c r="A8" s="35" t="s">
        <v>5</v>
      </c>
      <c r="B8" s="102">
        <f t="shared" si="0"/>
        <v>322</v>
      </c>
      <c r="C8" s="78">
        <v>95</v>
      </c>
      <c r="D8" s="78">
        <v>41</v>
      </c>
      <c r="E8" s="119">
        <v>227</v>
      </c>
      <c r="F8" s="83">
        <f t="shared" si="3"/>
        <v>0.2950310559006211</v>
      </c>
      <c r="G8" s="11">
        <f t="shared" si="4"/>
        <v>0.43157894736842106</v>
      </c>
      <c r="H8" s="60">
        <f t="shared" si="1"/>
        <v>0.12732919254658384</v>
      </c>
      <c r="I8" s="2">
        <v>32574</v>
      </c>
      <c r="J8" s="11">
        <f t="shared" si="5"/>
        <v>0.009885184502977835</v>
      </c>
      <c r="K8" s="15">
        <f t="shared" si="2"/>
        <v>3</v>
      </c>
      <c r="M8" s="59"/>
    </row>
    <row r="9" spans="1:13" ht="14.25">
      <c r="A9" s="52" t="s">
        <v>6</v>
      </c>
      <c r="B9" s="102">
        <f t="shared" si="0"/>
        <v>325</v>
      </c>
      <c r="C9" s="79">
        <v>157</v>
      </c>
      <c r="D9" s="79">
        <v>54</v>
      </c>
      <c r="E9" s="120">
        <v>168</v>
      </c>
      <c r="F9" s="83">
        <f t="shared" si="3"/>
        <v>0.48307692307692307</v>
      </c>
      <c r="G9" s="11">
        <f t="shared" si="4"/>
        <v>0.34394904458598724</v>
      </c>
      <c r="H9" s="60">
        <f t="shared" si="1"/>
        <v>0.16615384615384615</v>
      </c>
      <c r="I9" s="2">
        <v>150253</v>
      </c>
      <c r="J9" s="11">
        <f t="shared" si="5"/>
        <v>0.0021630183756730314</v>
      </c>
      <c r="K9" s="15">
        <f t="shared" si="2"/>
        <v>2</v>
      </c>
      <c r="M9" s="59"/>
    </row>
    <row r="10" spans="1:13" ht="14.25">
      <c r="A10" s="35" t="s">
        <v>7</v>
      </c>
      <c r="B10" s="102">
        <f t="shared" si="0"/>
        <v>609</v>
      </c>
      <c r="C10" s="78">
        <v>220</v>
      </c>
      <c r="D10" s="78">
        <v>54</v>
      </c>
      <c r="E10" s="119">
        <v>389</v>
      </c>
      <c r="F10" s="83">
        <f t="shared" si="3"/>
        <v>0.361247947454844</v>
      </c>
      <c r="G10" s="11">
        <f t="shared" si="4"/>
        <v>0.24545454545454545</v>
      </c>
      <c r="H10" s="60">
        <f t="shared" si="1"/>
        <v>0.08866995073891626</v>
      </c>
      <c r="I10" s="2">
        <v>70834</v>
      </c>
      <c r="J10" s="11">
        <f t="shared" si="5"/>
        <v>0.00859756614055397</v>
      </c>
      <c r="K10" s="15">
        <f t="shared" si="2"/>
        <v>3</v>
      </c>
      <c r="M10" s="59"/>
    </row>
    <row r="11" spans="1:13" ht="14.25">
      <c r="A11" s="35" t="s">
        <v>8</v>
      </c>
      <c r="B11" s="102">
        <f t="shared" si="0"/>
        <v>541</v>
      </c>
      <c r="C11" s="78">
        <v>357</v>
      </c>
      <c r="D11" s="78">
        <v>252</v>
      </c>
      <c r="E11" s="119">
        <v>184</v>
      </c>
      <c r="F11" s="83">
        <f t="shared" si="3"/>
        <v>0.6598890942698706</v>
      </c>
      <c r="G11" s="11">
        <f t="shared" si="4"/>
        <v>0.7058823529411765</v>
      </c>
      <c r="H11" s="60">
        <f t="shared" si="1"/>
        <v>0.4658040665434381</v>
      </c>
      <c r="I11" s="2">
        <v>84990</v>
      </c>
      <c r="J11" s="11">
        <f t="shared" si="5"/>
        <v>0.006365454759383457</v>
      </c>
      <c r="K11" s="15">
        <f t="shared" si="2"/>
        <v>2</v>
      </c>
      <c r="M11" s="59"/>
    </row>
    <row r="12" spans="1:13" ht="14.25">
      <c r="A12" s="35" t="s">
        <v>9</v>
      </c>
      <c r="B12" s="102">
        <f t="shared" si="0"/>
        <v>139</v>
      </c>
      <c r="C12" s="78">
        <v>23</v>
      </c>
      <c r="D12" s="78">
        <v>3</v>
      </c>
      <c r="E12" s="119">
        <v>116</v>
      </c>
      <c r="F12" s="83">
        <f t="shared" si="3"/>
        <v>0.16546762589928057</v>
      </c>
      <c r="G12" s="11">
        <f t="shared" si="4"/>
        <v>0.13043478260869565</v>
      </c>
      <c r="H12" s="60">
        <f t="shared" si="1"/>
        <v>0.02158273381294964</v>
      </c>
      <c r="I12" s="2">
        <v>26942</v>
      </c>
      <c r="J12" s="11">
        <f t="shared" si="5"/>
        <v>0.005159230940538936</v>
      </c>
      <c r="K12" s="15">
        <f t="shared" si="2"/>
        <v>4</v>
      </c>
      <c r="M12" s="59"/>
    </row>
    <row r="13" spans="1:13" ht="14.25">
      <c r="A13" s="35" t="s">
        <v>10</v>
      </c>
      <c r="B13" s="102">
        <f t="shared" si="0"/>
        <v>0</v>
      </c>
      <c r="C13" s="78">
        <v>0</v>
      </c>
      <c r="D13" s="78">
        <v>0</v>
      </c>
      <c r="E13" s="119">
        <v>0</v>
      </c>
      <c r="F13" s="83">
        <f t="shared" si="3"/>
      </c>
      <c r="G13" s="11">
        <f t="shared" si="4"/>
      </c>
      <c r="H13" s="60">
        <f t="shared" si="1"/>
      </c>
      <c r="I13" s="2"/>
      <c r="J13" s="11">
        <f t="shared" si="5"/>
      </c>
      <c r="K13" s="15">
        <f t="shared" si="2"/>
      </c>
      <c r="M13" s="59"/>
    </row>
    <row r="14" spans="1:13" ht="14.25">
      <c r="A14" s="35" t="s">
        <v>11</v>
      </c>
      <c r="B14" s="102">
        <f t="shared" si="0"/>
        <v>1171</v>
      </c>
      <c r="C14" s="78">
        <v>543</v>
      </c>
      <c r="D14" s="78">
        <v>303</v>
      </c>
      <c r="E14" s="119">
        <v>628</v>
      </c>
      <c r="F14" s="83">
        <f t="shared" si="3"/>
        <v>0.4637062339880444</v>
      </c>
      <c r="G14" s="11">
        <f t="shared" si="4"/>
        <v>0.5580110497237569</v>
      </c>
      <c r="H14" s="60">
        <f t="shared" si="1"/>
        <v>0.2587532023911187</v>
      </c>
      <c r="I14" s="3">
        <v>65453</v>
      </c>
      <c r="J14" s="11">
        <f t="shared" si="5"/>
        <v>0.017890700197087987</v>
      </c>
      <c r="K14" s="15">
        <f t="shared" si="2"/>
        <v>1</v>
      </c>
      <c r="M14" s="59"/>
    </row>
    <row r="15" spans="1:13" ht="14.25">
      <c r="A15" s="35" t="s">
        <v>12</v>
      </c>
      <c r="B15" s="102">
        <f t="shared" si="0"/>
        <v>379</v>
      </c>
      <c r="C15" s="78">
        <v>82</v>
      </c>
      <c r="D15" s="78">
        <v>45</v>
      </c>
      <c r="E15" s="119">
        <v>297</v>
      </c>
      <c r="F15" s="83">
        <f t="shared" si="3"/>
        <v>0.21635883905013192</v>
      </c>
      <c r="G15" s="11">
        <f t="shared" si="4"/>
        <v>0.5487804878048781</v>
      </c>
      <c r="H15" s="60">
        <f t="shared" si="1"/>
        <v>0.11873350923482849</v>
      </c>
      <c r="I15" s="2">
        <v>61747</v>
      </c>
      <c r="J15" s="11">
        <f t="shared" si="5"/>
        <v>0.00613795002186341</v>
      </c>
      <c r="K15" s="15">
        <f t="shared" si="2"/>
        <v>4</v>
      </c>
      <c r="M15" s="59"/>
    </row>
    <row r="16" spans="1:13" ht="14.25">
      <c r="A16" s="35" t="s">
        <v>13</v>
      </c>
      <c r="B16" s="102">
        <f t="shared" si="0"/>
        <v>227</v>
      </c>
      <c r="C16" s="78">
        <v>107</v>
      </c>
      <c r="D16" s="78">
        <v>82</v>
      </c>
      <c r="E16" s="119">
        <v>120</v>
      </c>
      <c r="F16" s="83">
        <f t="shared" si="3"/>
        <v>0.4713656387665198</v>
      </c>
      <c r="G16" s="11">
        <f t="shared" si="4"/>
        <v>0.7663551401869159</v>
      </c>
      <c r="H16" s="60">
        <f t="shared" si="1"/>
        <v>0.36123348017621143</v>
      </c>
      <c r="I16" s="2">
        <v>33287</v>
      </c>
      <c r="J16" s="11">
        <f t="shared" si="5"/>
        <v>0.006819479075915523</v>
      </c>
      <c r="K16" s="15">
        <f t="shared" si="2"/>
        <v>2</v>
      </c>
      <c r="M16" s="59"/>
    </row>
    <row r="17" spans="1:13" ht="14.25">
      <c r="A17" s="35" t="s">
        <v>14</v>
      </c>
      <c r="B17" s="102">
        <f t="shared" si="0"/>
        <v>367</v>
      </c>
      <c r="C17" s="78">
        <v>278</v>
      </c>
      <c r="D17" s="78">
        <v>217</v>
      </c>
      <c r="E17" s="119">
        <v>89</v>
      </c>
      <c r="F17" s="83">
        <f t="shared" si="3"/>
        <v>0.7574931880108992</v>
      </c>
      <c r="G17" s="11">
        <f t="shared" si="4"/>
        <v>0.7805755395683454</v>
      </c>
      <c r="H17" s="60">
        <f t="shared" si="1"/>
        <v>0.5912806539509536</v>
      </c>
      <c r="I17" s="2">
        <v>66935</v>
      </c>
      <c r="J17" s="11">
        <f t="shared" si="5"/>
        <v>0.005482931201912303</v>
      </c>
      <c r="K17" s="15">
        <f t="shared" si="2"/>
        <v>2</v>
      </c>
      <c r="M17" s="59"/>
    </row>
    <row r="18" spans="1:13" ht="14.25">
      <c r="A18" s="35" t="s">
        <v>15</v>
      </c>
      <c r="B18" s="102">
        <f t="shared" si="0"/>
        <v>411</v>
      </c>
      <c r="C18" s="78">
        <v>200</v>
      </c>
      <c r="D18" s="78">
        <v>54</v>
      </c>
      <c r="E18" s="119">
        <v>211</v>
      </c>
      <c r="F18" s="83">
        <f t="shared" si="3"/>
        <v>0.48661800486618007</v>
      </c>
      <c r="G18" s="11">
        <f t="shared" si="4"/>
        <v>0.27</v>
      </c>
      <c r="H18" s="60">
        <f t="shared" si="1"/>
        <v>0.13138686131386862</v>
      </c>
      <c r="I18" s="2">
        <v>52460</v>
      </c>
      <c r="J18" s="11">
        <f t="shared" si="5"/>
        <v>0.007834540602363705</v>
      </c>
      <c r="K18" s="15">
        <f t="shared" si="2"/>
        <v>1</v>
      </c>
      <c r="M18" s="59"/>
    </row>
    <row r="19" spans="1:13" ht="14.25">
      <c r="A19" s="35" t="s">
        <v>16</v>
      </c>
      <c r="B19" s="102">
        <f t="shared" si="0"/>
        <v>256</v>
      </c>
      <c r="C19" s="78">
        <v>174</v>
      </c>
      <c r="D19" s="78">
        <v>32</v>
      </c>
      <c r="E19" s="119">
        <v>82</v>
      </c>
      <c r="F19" s="83">
        <f t="shared" si="3"/>
        <v>0.6796875</v>
      </c>
      <c r="G19" s="11">
        <f t="shared" si="4"/>
        <v>0.1839080459770115</v>
      </c>
      <c r="H19" s="60">
        <f t="shared" si="1"/>
        <v>0.125</v>
      </c>
      <c r="I19" s="2">
        <v>27087</v>
      </c>
      <c r="J19" s="11">
        <f t="shared" si="5"/>
        <v>0.009451028168494111</v>
      </c>
      <c r="K19" s="15">
        <f t="shared" si="2"/>
        <v>1</v>
      </c>
      <c r="M19" s="59"/>
    </row>
    <row r="20" spans="1:13" ht="14.25">
      <c r="A20" s="35" t="s">
        <v>17</v>
      </c>
      <c r="B20" s="102">
        <f t="shared" si="0"/>
        <v>207</v>
      </c>
      <c r="C20" s="78">
        <v>51</v>
      </c>
      <c r="D20" s="78">
        <v>40</v>
      </c>
      <c r="E20" s="119">
        <v>156</v>
      </c>
      <c r="F20" s="83">
        <f t="shared" si="3"/>
        <v>0.2463768115942029</v>
      </c>
      <c r="G20" s="11">
        <f t="shared" si="4"/>
        <v>0.7843137254901961</v>
      </c>
      <c r="H20" s="60">
        <f t="shared" si="1"/>
        <v>0.1932367149758454</v>
      </c>
      <c r="I20" s="2">
        <v>39942</v>
      </c>
      <c r="J20" s="11">
        <f t="shared" si="5"/>
        <v>0.005182514646237044</v>
      </c>
      <c r="K20" s="15">
        <f t="shared" si="2"/>
        <v>4</v>
      </c>
      <c r="M20" s="59"/>
    </row>
    <row r="21" spans="1:13" ht="14.25">
      <c r="A21" s="35" t="s">
        <v>18</v>
      </c>
      <c r="B21" s="102">
        <f t="shared" si="0"/>
        <v>438</v>
      </c>
      <c r="C21" s="78">
        <v>123</v>
      </c>
      <c r="D21" s="78">
        <v>101</v>
      </c>
      <c r="E21" s="119">
        <v>315</v>
      </c>
      <c r="F21" s="83">
        <f t="shared" si="3"/>
        <v>0.2808219178082192</v>
      </c>
      <c r="G21" s="11">
        <f t="shared" si="4"/>
        <v>0.8211382113821138</v>
      </c>
      <c r="H21" s="60">
        <f t="shared" si="1"/>
        <v>0.23059360730593606</v>
      </c>
      <c r="I21" s="2">
        <v>87884</v>
      </c>
      <c r="J21" s="11">
        <f t="shared" si="5"/>
        <v>0.004983842337626871</v>
      </c>
      <c r="K21" s="15">
        <f t="shared" si="2"/>
        <v>4</v>
      </c>
      <c r="M21" s="59"/>
    </row>
    <row r="22" spans="1:13" ht="14.25">
      <c r="A22" s="35" t="s">
        <v>19</v>
      </c>
      <c r="B22" s="102">
        <f t="shared" si="0"/>
        <v>0</v>
      </c>
      <c r="C22" s="78">
        <v>0</v>
      </c>
      <c r="D22" s="78">
        <v>0</v>
      </c>
      <c r="E22" s="119">
        <v>0</v>
      </c>
      <c r="F22" s="83">
        <f t="shared" si="3"/>
      </c>
      <c r="G22" s="11">
        <f t="shared" si="4"/>
      </c>
      <c r="H22" s="60">
        <f t="shared" si="1"/>
      </c>
      <c r="I22" s="2"/>
      <c r="J22" s="11">
        <f t="shared" si="5"/>
      </c>
      <c r="K22" s="15">
        <f t="shared" si="2"/>
      </c>
      <c r="M22" s="59"/>
    </row>
    <row r="23" spans="1:13" ht="14.25">
      <c r="A23" s="35" t="s">
        <v>20</v>
      </c>
      <c r="B23" s="102">
        <f t="shared" si="0"/>
        <v>125</v>
      </c>
      <c r="C23" s="78">
        <v>56</v>
      </c>
      <c r="D23" s="78">
        <v>17</v>
      </c>
      <c r="E23" s="119">
        <v>69</v>
      </c>
      <c r="F23" s="83">
        <f t="shared" si="3"/>
        <v>0.448</v>
      </c>
      <c r="G23" s="11">
        <f t="shared" si="4"/>
        <v>0.30357142857142855</v>
      </c>
      <c r="H23" s="60">
        <f t="shared" si="1"/>
        <v>0.136</v>
      </c>
      <c r="I23" s="2">
        <v>39786</v>
      </c>
      <c r="J23" s="11">
        <f t="shared" si="5"/>
        <v>0.003141808676418841</v>
      </c>
      <c r="K23" s="15">
        <f t="shared" si="2"/>
        <v>2</v>
      </c>
      <c r="M23" s="59"/>
    </row>
    <row r="24" spans="1:13" ht="14.25">
      <c r="A24" s="35" t="s">
        <v>21</v>
      </c>
      <c r="B24" s="102">
        <f t="shared" si="0"/>
        <v>628</v>
      </c>
      <c r="C24" s="78">
        <v>421</v>
      </c>
      <c r="D24" s="78">
        <v>257</v>
      </c>
      <c r="E24" s="119">
        <v>207</v>
      </c>
      <c r="F24" s="83">
        <f t="shared" si="3"/>
        <v>0.6703821656050956</v>
      </c>
      <c r="G24" s="11">
        <f t="shared" si="4"/>
        <v>0.6104513064133017</v>
      </c>
      <c r="H24" s="60">
        <f t="shared" si="1"/>
        <v>0.40923566878980894</v>
      </c>
      <c r="I24" s="2">
        <v>40055</v>
      </c>
      <c r="J24" s="11">
        <f t="shared" si="5"/>
        <v>0.015678442142054674</v>
      </c>
      <c r="K24" s="15">
        <f t="shared" si="2"/>
        <v>1</v>
      </c>
      <c r="M24" s="59"/>
    </row>
    <row r="25" spans="1:13" ht="14.25">
      <c r="A25" s="35" t="s">
        <v>22</v>
      </c>
      <c r="B25" s="102">
        <f t="shared" si="0"/>
        <v>110</v>
      </c>
      <c r="C25" s="78">
        <v>33</v>
      </c>
      <c r="D25" s="78">
        <v>5</v>
      </c>
      <c r="E25" s="119">
        <v>77</v>
      </c>
      <c r="F25" s="83">
        <f t="shared" si="3"/>
        <v>0.3</v>
      </c>
      <c r="G25" s="11">
        <f t="shared" si="4"/>
        <v>0.15151515151515152</v>
      </c>
      <c r="H25" s="60">
        <f t="shared" si="1"/>
        <v>0.045454545454545456</v>
      </c>
      <c r="I25" s="3">
        <v>19327</v>
      </c>
      <c r="J25" s="11">
        <f t="shared" si="5"/>
        <v>0.005691519635742743</v>
      </c>
      <c r="K25" s="15">
        <f t="shared" si="2"/>
        <v>4</v>
      </c>
      <c r="M25" s="59"/>
    </row>
    <row r="26" spans="1:13" ht="14.25">
      <c r="A26" s="35" t="s">
        <v>58</v>
      </c>
      <c r="B26" s="102">
        <v>121</v>
      </c>
      <c r="C26" s="78">
        <v>73</v>
      </c>
      <c r="D26" s="78">
        <v>49</v>
      </c>
      <c r="E26" s="119">
        <v>48</v>
      </c>
      <c r="F26" s="83">
        <f t="shared" si="3"/>
        <v>0.6033057851239669</v>
      </c>
      <c r="G26" s="11">
        <f>IF(C26&gt;0,D26/C26,"")</f>
        <v>0.6712328767123288</v>
      </c>
      <c r="H26" s="60">
        <f>IF(B26&gt;0,D26/B26,"")</f>
        <v>0.4049586776859504</v>
      </c>
      <c r="I26" s="3">
        <v>5805</v>
      </c>
      <c r="J26" s="11">
        <f>IF(AND(B26&gt;0,I26&gt;0),B26/I26,"")</f>
        <v>0.020844099913867355</v>
      </c>
      <c r="K26" s="15">
        <f>IF(AND(B26&gt;0,I26&gt;0),IF(AND(F26&gt;$K$1,J26&gt;$J$1),1,IF(AND(F26&gt;$K$1,NOT(J26&gt;$J$1)),2,IF(AND(NOT(F26&gt;$K$1),J26&gt;$J$1),3,4))),"")</f>
        <v>1</v>
      </c>
      <c r="M26" s="59"/>
    </row>
    <row r="27" spans="1:13" ht="14.25">
      <c r="A27" s="35" t="s">
        <v>23</v>
      </c>
      <c r="B27" s="102">
        <f t="shared" si="0"/>
        <v>326</v>
      </c>
      <c r="C27" s="78">
        <v>64</v>
      </c>
      <c r="D27" s="78">
        <v>25</v>
      </c>
      <c r="E27" s="119">
        <v>262</v>
      </c>
      <c r="F27" s="83">
        <f t="shared" si="3"/>
        <v>0.19631901840490798</v>
      </c>
      <c r="G27" s="11">
        <f t="shared" si="4"/>
        <v>0.390625</v>
      </c>
      <c r="H27" s="60">
        <f t="shared" si="1"/>
        <v>0.07668711656441718</v>
      </c>
      <c r="I27" s="2">
        <v>63132</v>
      </c>
      <c r="J27" s="11">
        <f t="shared" si="5"/>
        <v>0.0051637838180320595</v>
      </c>
      <c r="K27" s="15">
        <f t="shared" si="2"/>
        <v>4</v>
      </c>
      <c r="M27" s="59"/>
    </row>
    <row r="28" spans="1:13" ht="14.25">
      <c r="A28" s="35" t="s">
        <v>24</v>
      </c>
      <c r="B28" s="102">
        <f t="shared" si="0"/>
        <v>772</v>
      </c>
      <c r="C28" s="78">
        <v>373</v>
      </c>
      <c r="D28" s="78">
        <v>182</v>
      </c>
      <c r="E28" s="119">
        <v>399</v>
      </c>
      <c r="F28" s="83">
        <f t="shared" si="3"/>
        <v>0.483160621761658</v>
      </c>
      <c r="G28" s="11">
        <f t="shared" si="4"/>
        <v>0.4879356568364611</v>
      </c>
      <c r="H28" s="60">
        <f t="shared" si="1"/>
        <v>0.23575129533678757</v>
      </c>
      <c r="I28" s="2">
        <v>67577</v>
      </c>
      <c r="J28" s="11">
        <f t="shared" si="5"/>
        <v>0.011424005208872842</v>
      </c>
      <c r="K28" s="15">
        <f t="shared" si="2"/>
        <v>1</v>
      </c>
      <c r="M28" s="59"/>
    </row>
    <row r="29" spans="1:13" ht="14.25">
      <c r="A29" s="35" t="s">
        <v>25</v>
      </c>
      <c r="B29" s="102">
        <f t="shared" si="0"/>
        <v>689</v>
      </c>
      <c r="C29" s="78">
        <v>421</v>
      </c>
      <c r="D29" s="78">
        <v>248</v>
      </c>
      <c r="E29" s="119">
        <v>268</v>
      </c>
      <c r="F29" s="83">
        <f t="shared" si="3"/>
        <v>0.6110304789550073</v>
      </c>
      <c r="G29" s="11">
        <f t="shared" si="4"/>
        <v>0.5890736342042755</v>
      </c>
      <c r="H29" s="60">
        <f t="shared" si="1"/>
        <v>0.3599419448476052</v>
      </c>
      <c r="I29" s="3">
        <v>56892</v>
      </c>
      <c r="J29" s="11">
        <f t="shared" si="5"/>
        <v>0.012110665822962807</v>
      </c>
      <c r="K29" s="15">
        <f t="shared" si="2"/>
        <v>1</v>
      </c>
      <c r="M29" s="59"/>
    </row>
    <row r="30" spans="1:13" ht="14.25">
      <c r="A30" s="35" t="s">
        <v>26</v>
      </c>
      <c r="B30" s="102">
        <f t="shared" si="0"/>
        <v>123</v>
      </c>
      <c r="C30" s="78">
        <v>49</v>
      </c>
      <c r="D30" s="78">
        <v>8</v>
      </c>
      <c r="E30" s="119">
        <v>74</v>
      </c>
      <c r="F30" s="83">
        <f t="shared" si="3"/>
        <v>0.3983739837398374</v>
      </c>
      <c r="G30" s="11">
        <f t="shared" si="4"/>
        <v>0.16326530612244897</v>
      </c>
      <c r="H30" s="60">
        <f t="shared" si="1"/>
        <v>0.06504065040650407</v>
      </c>
      <c r="I30" s="2">
        <v>25586</v>
      </c>
      <c r="J30" s="11">
        <f t="shared" si="5"/>
        <v>0.0048073165012116</v>
      </c>
      <c r="K30" s="15">
        <f t="shared" si="2"/>
        <v>4</v>
      </c>
      <c r="M30" s="59"/>
    </row>
    <row r="31" spans="1:13" ht="14.25">
      <c r="A31" s="35" t="s">
        <v>27</v>
      </c>
      <c r="B31" s="102">
        <f t="shared" si="0"/>
        <v>162</v>
      </c>
      <c r="C31" s="78">
        <v>34</v>
      </c>
      <c r="D31" s="78">
        <v>6</v>
      </c>
      <c r="E31" s="119">
        <v>128</v>
      </c>
      <c r="F31" s="83">
        <f t="shared" si="3"/>
        <v>0.20987654320987653</v>
      </c>
      <c r="G31" s="11">
        <f t="shared" si="4"/>
        <v>0.17647058823529413</v>
      </c>
      <c r="H31" s="60">
        <f t="shared" si="1"/>
        <v>0.037037037037037035</v>
      </c>
      <c r="I31" s="2">
        <v>24694</v>
      </c>
      <c r="J31" s="11">
        <f t="shared" si="5"/>
        <v>0.006560298048108852</v>
      </c>
      <c r="K31" s="15">
        <f t="shared" si="2"/>
        <v>4</v>
      </c>
      <c r="M31" s="59"/>
    </row>
    <row r="32" spans="1:13" ht="14.25">
      <c r="A32" s="35" t="s">
        <v>28</v>
      </c>
      <c r="B32" s="102">
        <f t="shared" si="0"/>
        <v>15</v>
      </c>
      <c r="C32" s="78">
        <v>4</v>
      </c>
      <c r="D32" s="78">
        <v>2</v>
      </c>
      <c r="E32" s="119">
        <v>11</v>
      </c>
      <c r="F32" s="83">
        <f t="shared" si="3"/>
        <v>0.26666666666666666</v>
      </c>
      <c r="G32" s="11">
        <f t="shared" si="4"/>
        <v>0.5</v>
      </c>
      <c r="H32" s="60">
        <f t="shared" si="1"/>
        <v>0.13333333333333333</v>
      </c>
      <c r="I32" s="2">
        <v>6514</v>
      </c>
      <c r="J32" s="11">
        <f t="shared" si="5"/>
        <v>0.002302732575990175</v>
      </c>
      <c r="K32" s="15">
        <f t="shared" si="2"/>
        <v>4</v>
      </c>
      <c r="M32" s="59"/>
    </row>
    <row r="33" spans="1:13" ht="14.25">
      <c r="A33" s="35" t="s">
        <v>29</v>
      </c>
      <c r="B33" s="102">
        <f t="shared" si="0"/>
        <v>188</v>
      </c>
      <c r="C33" s="78">
        <v>84</v>
      </c>
      <c r="D33" s="78">
        <v>26</v>
      </c>
      <c r="E33" s="119">
        <v>104</v>
      </c>
      <c r="F33" s="83">
        <f t="shared" si="3"/>
        <v>0.44680851063829785</v>
      </c>
      <c r="G33" s="11">
        <f t="shared" si="4"/>
        <v>0.30952380952380953</v>
      </c>
      <c r="H33" s="60">
        <f t="shared" si="1"/>
        <v>0.13829787234042554</v>
      </c>
      <c r="I33" s="2">
        <v>21945</v>
      </c>
      <c r="J33" s="11">
        <f t="shared" si="5"/>
        <v>0.008566871724766462</v>
      </c>
      <c r="K33" s="15">
        <f t="shared" si="2"/>
        <v>1</v>
      </c>
      <c r="M33" s="59"/>
    </row>
    <row r="34" spans="1:13" ht="14.25">
      <c r="A34" s="35" t="s">
        <v>33</v>
      </c>
      <c r="B34" s="102">
        <f t="shared" si="0"/>
        <v>1168</v>
      </c>
      <c r="C34" s="78">
        <v>405</v>
      </c>
      <c r="D34" s="78">
        <v>251</v>
      </c>
      <c r="E34" s="119">
        <v>763</v>
      </c>
      <c r="F34" s="83">
        <f t="shared" si="3"/>
        <v>0.3467465753424658</v>
      </c>
      <c r="G34" s="11">
        <f t="shared" si="4"/>
        <v>0.6197530864197531</v>
      </c>
      <c r="H34" s="60">
        <f t="shared" si="1"/>
        <v>0.2148972602739726</v>
      </c>
      <c r="I34" s="2">
        <v>207103</v>
      </c>
      <c r="J34" s="11">
        <f t="shared" si="5"/>
        <v>0.0056397058468491525</v>
      </c>
      <c r="K34" s="15">
        <f t="shared" si="2"/>
        <v>4</v>
      </c>
      <c r="M34" s="59"/>
    </row>
    <row r="35" spans="1:13" ht="14.25">
      <c r="A35" s="35" t="s">
        <v>30</v>
      </c>
      <c r="B35" s="102">
        <f t="shared" si="0"/>
        <v>462</v>
      </c>
      <c r="C35" s="78">
        <v>192</v>
      </c>
      <c r="D35" s="78">
        <v>80</v>
      </c>
      <c r="E35" s="119">
        <v>270</v>
      </c>
      <c r="F35" s="83">
        <f t="shared" si="3"/>
        <v>0.4155844155844156</v>
      </c>
      <c r="G35" s="11">
        <f t="shared" si="4"/>
        <v>0.4166666666666667</v>
      </c>
      <c r="H35" s="60">
        <f t="shared" si="1"/>
        <v>0.17316017316017315</v>
      </c>
      <c r="I35" s="2">
        <v>98204</v>
      </c>
      <c r="J35" s="11">
        <f t="shared" si="5"/>
        <v>0.004704492688688852</v>
      </c>
      <c r="K35" s="15">
        <f t="shared" si="2"/>
        <v>4</v>
      </c>
      <c r="M35" s="59"/>
    </row>
    <row r="36" spans="1:13" ht="14.25">
      <c r="A36" s="35" t="s">
        <v>31</v>
      </c>
      <c r="B36" s="102">
        <f t="shared" si="0"/>
        <v>225</v>
      </c>
      <c r="C36" s="78">
        <v>73</v>
      </c>
      <c r="D36" s="78">
        <v>27</v>
      </c>
      <c r="E36" s="119">
        <v>152</v>
      </c>
      <c r="F36" s="83">
        <f t="shared" si="3"/>
        <v>0.3244444444444444</v>
      </c>
      <c r="G36" s="11">
        <f t="shared" si="4"/>
        <v>0.3698630136986301</v>
      </c>
      <c r="H36" s="60">
        <f t="shared" si="1"/>
        <v>0.12</v>
      </c>
      <c r="I36" s="2">
        <v>33918</v>
      </c>
      <c r="J36" s="11">
        <f t="shared" si="5"/>
        <v>0.006633645851760127</v>
      </c>
      <c r="K36" s="15">
        <f t="shared" si="2"/>
        <v>4</v>
      </c>
      <c r="M36" s="59"/>
    </row>
    <row r="37" spans="1:13" ht="15" thickBot="1">
      <c r="A37" s="80" t="s">
        <v>32</v>
      </c>
      <c r="B37" s="104">
        <f t="shared" si="0"/>
        <v>409</v>
      </c>
      <c r="C37" s="81">
        <v>166</v>
      </c>
      <c r="D37" s="81">
        <v>97</v>
      </c>
      <c r="E37" s="121">
        <v>243</v>
      </c>
      <c r="F37" s="117">
        <f t="shared" si="3"/>
        <v>0.4058679706601467</v>
      </c>
      <c r="G37" s="61">
        <f t="shared" si="4"/>
        <v>0.5843373493975904</v>
      </c>
      <c r="H37" s="62">
        <f t="shared" si="1"/>
        <v>0.2371638141809291</v>
      </c>
      <c r="I37" s="2">
        <v>49727</v>
      </c>
      <c r="J37" s="16">
        <f t="shared" si="5"/>
        <v>0.008224907997667263</v>
      </c>
      <c r="K37" s="17">
        <f t="shared" si="2"/>
        <v>3</v>
      </c>
      <c r="M37" s="59"/>
    </row>
    <row r="38" spans="1:11" ht="15.75" thickBot="1">
      <c r="A38" s="40" t="s">
        <v>41</v>
      </c>
      <c r="B38" s="122">
        <f>SUM(B3:B37)</f>
        <v>12718</v>
      </c>
      <c r="C38" s="63">
        <f>SUM(C3:C37)</f>
        <v>5639</v>
      </c>
      <c r="D38" s="64">
        <f>SUM(D3:D37)</f>
        <v>2942</v>
      </c>
      <c r="E38" s="63">
        <f>B38-C38</f>
        <v>7079</v>
      </c>
      <c r="F38" s="107">
        <f t="shared" si="3"/>
        <v>0.44338732505110867</v>
      </c>
      <c r="G38" s="65">
        <f t="shared" si="4"/>
        <v>0.5217237098776378</v>
      </c>
      <c r="H38" s="66">
        <f t="shared" si="1"/>
        <v>0.23132568013838653</v>
      </c>
      <c r="I38" s="18">
        <f>SUM(I3:I37)</f>
        <v>1756963</v>
      </c>
      <c r="J38" s="19">
        <f>B38/I38</f>
        <v>0.007238627108254414</v>
      </c>
      <c r="K38" s="20"/>
    </row>
    <row r="39" spans="6:13" ht="14.25">
      <c r="F39" s="67">
        <f>IF(B39&gt;0,C39/B39,"")</f>
      </c>
      <c r="G39" s="67">
        <f>IF(C39&gt;0,D39/C39,"")</f>
      </c>
      <c r="H39" s="67">
        <f>IF(B39&gt;0,D39/B39,"")</f>
      </c>
      <c r="I39" s="48"/>
      <c r="J39" s="47"/>
      <c r="M39" s="23"/>
    </row>
    <row r="40" spans="6:13" ht="14.25">
      <c r="F40" s="7"/>
      <c r="G40" s="7"/>
      <c r="H40" s="7"/>
      <c r="M40" s="23"/>
    </row>
    <row r="41" spans="3:13" ht="14.25">
      <c r="C41" s="46"/>
      <c r="D41" s="46"/>
      <c r="E41" s="46"/>
      <c r="F41" s="46"/>
      <c r="I41" s="95" t="s">
        <v>47</v>
      </c>
      <c r="J41" s="96"/>
      <c r="M41" s="23"/>
    </row>
    <row r="42" spans="3:13" ht="14.25">
      <c r="C42" s="46"/>
      <c r="D42" s="46"/>
      <c r="E42" s="46"/>
      <c r="F42" s="46"/>
      <c r="I42" s="15" t="s">
        <v>48</v>
      </c>
      <c r="J42" s="15" t="s">
        <v>49</v>
      </c>
      <c r="M42" s="23"/>
    </row>
    <row r="43" spans="3:10" ht="14.25">
      <c r="C43" s="46"/>
      <c r="D43" s="46"/>
      <c r="E43" s="46"/>
      <c r="F43" s="46"/>
      <c r="G43" s="94" t="s">
        <v>50</v>
      </c>
      <c r="H43" s="15" t="s">
        <v>48</v>
      </c>
      <c r="I43" s="25">
        <f>COUNTIF($K$3:$K$37,1)</f>
        <v>9</v>
      </c>
      <c r="J43" s="26">
        <f>COUNTIF($K$3:$K$37,3)</f>
        <v>3</v>
      </c>
    </row>
    <row r="44" spans="3:10" ht="14.25">
      <c r="C44" s="46"/>
      <c r="D44" s="46"/>
      <c r="E44" s="46"/>
      <c r="F44" s="46"/>
      <c r="G44" s="94"/>
      <c r="H44" s="15" t="s">
        <v>49</v>
      </c>
      <c r="I44" s="26">
        <f>COUNTIF($K$3:$K$37,2)</f>
        <v>6</v>
      </c>
      <c r="J44" s="27">
        <f>COUNTIF($K$3:$K$37,4)</f>
        <v>14</v>
      </c>
    </row>
    <row r="45" spans="3:7" ht="14.25">
      <c r="C45" s="46"/>
      <c r="D45" s="46"/>
      <c r="E45" s="46"/>
      <c r="F45" s="46"/>
      <c r="G45" s="46"/>
    </row>
    <row r="46" spans="3:7" ht="14.25">
      <c r="C46" s="46"/>
      <c r="D46" s="46"/>
      <c r="E46" s="46"/>
      <c r="F46" s="46"/>
      <c r="G46" s="46"/>
    </row>
  </sheetData>
  <sheetProtection/>
  <mergeCells count="3">
    <mergeCell ref="B1:H1"/>
    <mergeCell ref="I41:J41"/>
    <mergeCell ref="G43:G44"/>
  </mergeCells>
  <conditionalFormatting sqref="K3:K37">
    <cfRule type="cellIs" priority="1" dxfId="2" operator="equal" stopIfTrue="1">
      <formula>1</formula>
    </cfRule>
    <cfRule type="cellIs" priority="2" dxfId="1" operator="between" stopIfTrue="1">
      <formula>2</formula>
      <formula>3</formula>
    </cfRule>
    <cfRule type="cellIs" priority="3" dxfId="0" operator="equal" stopIfTrue="1">
      <formula>4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5" sqref="O5"/>
    </sheetView>
  </sheetViews>
  <sheetFormatPr defaultColWidth="9.140625" defaultRowHeight="12.75"/>
  <cols>
    <col min="1" max="1" width="24.28125" style="5" bestFit="1" customWidth="1"/>
    <col min="2" max="9" width="9.421875" style="5" customWidth="1"/>
    <col min="10" max="10" width="14.421875" style="5" bestFit="1" customWidth="1"/>
    <col min="11" max="14" width="9.421875" style="5" customWidth="1"/>
    <col min="15" max="15" width="9.140625" style="5" customWidth="1"/>
    <col min="16" max="16" width="9.00390625" style="5" customWidth="1"/>
    <col min="17" max="16384" width="9.140625" style="5" customWidth="1"/>
  </cols>
  <sheetData>
    <row r="1" spans="1:12" ht="15.75" thickBot="1">
      <c r="A1" s="4"/>
      <c r="B1" s="126" t="s">
        <v>56</v>
      </c>
      <c r="C1" s="127"/>
      <c r="D1" s="127"/>
      <c r="E1" s="127"/>
      <c r="F1" s="127"/>
      <c r="G1" s="127"/>
      <c r="H1" s="127"/>
      <c r="I1" s="97"/>
      <c r="K1" s="6">
        <f>K38</f>
        <v>0.006133407964778975</v>
      </c>
      <c r="L1" s="7">
        <f>D38</f>
        <v>0.4826490646654433</v>
      </c>
    </row>
    <row r="2" spans="1:13" ht="45.75" thickBot="1">
      <c r="A2" s="30" t="s">
        <v>52</v>
      </c>
      <c r="B2" s="55" t="s">
        <v>36</v>
      </c>
      <c r="C2" s="56" t="s">
        <v>34</v>
      </c>
      <c r="D2" s="56" t="s">
        <v>46</v>
      </c>
      <c r="E2" s="56" t="s">
        <v>37</v>
      </c>
      <c r="F2" s="56" t="s">
        <v>45</v>
      </c>
      <c r="G2" s="32" t="s">
        <v>35</v>
      </c>
      <c r="H2" s="31" t="s">
        <v>38</v>
      </c>
      <c r="I2" s="32" t="s">
        <v>44</v>
      </c>
      <c r="J2" s="9" t="s">
        <v>57</v>
      </c>
      <c r="K2" s="9" t="s">
        <v>42</v>
      </c>
      <c r="L2" s="9" t="s">
        <v>43</v>
      </c>
      <c r="M2" s="10"/>
    </row>
    <row r="3" spans="1:14" ht="14.25">
      <c r="A3" s="52" t="s">
        <v>0</v>
      </c>
      <c r="B3" s="130">
        <v>1032</v>
      </c>
      <c r="C3" s="131">
        <v>575</v>
      </c>
      <c r="D3" s="12">
        <f aca="true" t="shared" si="0" ref="D3:D39">IF(B3&gt;0,C3/B3,"")</f>
        <v>0.5571705426356589</v>
      </c>
      <c r="E3" s="131">
        <f aca="true" t="shared" si="1" ref="E3:E38">B3-C3</f>
        <v>457</v>
      </c>
      <c r="F3" s="132">
        <f aca="true" t="shared" si="2" ref="F3:F38">1-D3</f>
        <v>0.4428294573643411</v>
      </c>
      <c r="G3" s="130">
        <v>274</v>
      </c>
      <c r="H3" s="12">
        <f aca="true" t="shared" si="3" ref="H3:H38">IF(C3&gt;0,G3/C3,"")</f>
        <v>0.4765217391304348</v>
      </c>
      <c r="I3" s="68">
        <f aca="true" t="shared" si="4" ref="I3:I38">IF(B3&gt;0,G3/B3,"")</f>
        <v>0.2655038759689923</v>
      </c>
      <c r="J3" s="34">
        <v>112200</v>
      </c>
      <c r="K3" s="12">
        <f aca="true" t="shared" si="5" ref="K3:K37">IF(AND(B3&gt;0,J3&gt;0),B3/J3,"")</f>
        <v>0.009197860962566844</v>
      </c>
      <c r="L3" s="13">
        <f aca="true" t="shared" si="6" ref="L3:L37">IF(AND(B3&gt;0,J3&gt;0),IF(AND(D3&gt;$L$1,K3&gt;$K$1),1,IF(AND(D3&gt;$L$1,NOT(K3&gt;$K$1)),2,IF(AND(NOT(D3&gt;$L$1),K3&gt;$K$1),3,4))),"")</f>
        <v>1</v>
      </c>
      <c r="N3" s="14"/>
    </row>
    <row r="4" spans="1:14" ht="14.25">
      <c r="A4" s="35" t="s">
        <v>1</v>
      </c>
      <c r="B4" s="123">
        <v>2268</v>
      </c>
      <c r="C4" s="69">
        <v>1039</v>
      </c>
      <c r="D4" s="11">
        <f t="shared" si="0"/>
        <v>0.45811287477954143</v>
      </c>
      <c r="E4" s="69">
        <f t="shared" si="1"/>
        <v>1229</v>
      </c>
      <c r="F4" s="11">
        <f t="shared" si="2"/>
        <v>0.5418871252204586</v>
      </c>
      <c r="G4" s="123">
        <v>521</v>
      </c>
      <c r="H4" s="11">
        <f t="shared" si="3"/>
        <v>0.5014436958614052</v>
      </c>
      <c r="I4" s="36">
        <f t="shared" si="4"/>
        <v>0.22971781305114639</v>
      </c>
      <c r="J4" s="1">
        <v>244704</v>
      </c>
      <c r="K4" s="11">
        <f t="shared" si="5"/>
        <v>0.009268340525696351</v>
      </c>
      <c r="L4" s="70">
        <f t="shared" si="6"/>
        <v>3</v>
      </c>
      <c r="M4" s="71"/>
      <c r="N4" s="14"/>
    </row>
    <row r="5" spans="1:14" ht="14.25">
      <c r="A5" s="35" t="s">
        <v>2</v>
      </c>
      <c r="B5" s="123">
        <v>304</v>
      </c>
      <c r="C5" s="69">
        <v>134</v>
      </c>
      <c r="D5" s="11">
        <f t="shared" si="0"/>
        <v>0.4407894736842105</v>
      </c>
      <c r="E5" s="69">
        <f t="shared" si="1"/>
        <v>170</v>
      </c>
      <c r="F5" s="11">
        <f t="shared" si="2"/>
        <v>0.5592105263157895</v>
      </c>
      <c r="G5" s="123">
        <v>88</v>
      </c>
      <c r="H5" s="11">
        <f t="shared" si="3"/>
        <v>0.6567164179104478</v>
      </c>
      <c r="I5" s="36">
        <f t="shared" si="4"/>
        <v>0.2894736842105263</v>
      </c>
      <c r="J5" s="1">
        <v>57506</v>
      </c>
      <c r="K5" s="11">
        <f t="shared" si="5"/>
        <v>0.005286404896880326</v>
      </c>
      <c r="L5" s="15">
        <f t="shared" si="6"/>
        <v>4</v>
      </c>
      <c r="N5" s="14"/>
    </row>
    <row r="6" spans="1:14" ht="14.25">
      <c r="A6" s="35" t="s">
        <v>3</v>
      </c>
      <c r="B6" s="123">
        <v>808</v>
      </c>
      <c r="C6" s="69">
        <v>472</v>
      </c>
      <c r="D6" s="11">
        <f t="shared" si="0"/>
        <v>0.5841584158415841</v>
      </c>
      <c r="E6" s="69">
        <f t="shared" si="1"/>
        <v>336</v>
      </c>
      <c r="F6" s="11">
        <f t="shared" si="2"/>
        <v>0.4158415841584159</v>
      </c>
      <c r="G6" s="123">
        <v>292</v>
      </c>
      <c r="H6" s="11">
        <f t="shared" si="3"/>
        <v>0.6186440677966102</v>
      </c>
      <c r="I6" s="36">
        <f t="shared" si="4"/>
        <v>0.3613861386138614</v>
      </c>
      <c r="J6" s="1">
        <v>181091</v>
      </c>
      <c r="K6" s="11">
        <f t="shared" si="5"/>
        <v>0.00446184514967613</v>
      </c>
      <c r="L6" s="15">
        <f t="shared" si="6"/>
        <v>2</v>
      </c>
      <c r="N6" s="14"/>
    </row>
    <row r="7" spans="1:14" ht="14.25">
      <c r="A7" s="35" t="s">
        <v>4</v>
      </c>
      <c r="B7" s="123">
        <v>298</v>
      </c>
      <c r="C7" s="69">
        <v>138</v>
      </c>
      <c r="D7" s="11">
        <f t="shared" si="0"/>
        <v>0.46308724832214765</v>
      </c>
      <c r="E7" s="69">
        <f t="shared" si="1"/>
        <v>160</v>
      </c>
      <c r="F7" s="11">
        <f t="shared" si="2"/>
        <v>0.5369127516778524</v>
      </c>
      <c r="G7" s="123">
        <v>101</v>
      </c>
      <c r="H7" s="11">
        <f t="shared" si="3"/>
        <v>0.7318840579710145</v>
      </c>
      <c r="I7" s="36">
        <f t="shared" si="4"/>
        <v>0.3389261744966443</v>
      </c>
      <c r="J7" s="1">
        <v>74133</v>
      </c>
      <c r="K7" s="11">
        <f t="shared" si="5"/>
        <v>0.004019802247312263</v>
      </c>
      <c r="L7" s="15">
        <f t="shared" si="6"/>
        <v>4</v>
      </c>
      <c r="N7" s="14"/>
    </row>
    <row r="8" spans="1:14" ht="14.25">
      <c r="A8" s="35" t="s">
        <v>5</v>
      </c>
      <c r="B8" s="123">
        <v>1415</v>
      </c>
      <c r="C8" s="69">
        <v>462</v>
      </c>
      <c r="D8" s="11">
        <f t="shared" si="0"/>
        <v>0.3265017667844523</v>
      </c>
      <c r="E8" s="69">
        <f t="shared" si="1"/>
        <v>953</v>
      </c>
      <c r="F8" s="11">
        <f t="shared" si="2"/>
        <v>0.6734982332155477</v>
      </c>
      <c r="G8" s="123">
        <v>211</v>
      </c>
      <c r="H8" s="11">
        <f t="shared" si="3"/>
        <v>0.45670995670995673</v>
      </c>
      <c r="I8" s="36">
        <f t="shared" si="4"/>
        <v>0.14911660777385158</v>
      </c>
      <c r="J8" s="1">
        <v>237000</v>
      </c>
      <c r="K8" s="11">
        <f t="shared" si="5"/>
        <v>0.005970464135021097</v>
      </c>
      <c r="L8" s="15">
        <f t="shared" si="6"/>
        <v>4</v>
      </c>
      <c r="N8" s="14"/>
    </row>
    <row r="9" spans="1:14" ht="14.25">
      <c r="A9" s="35" t="s">
        <v>6</v>
      </c>
      <c r="B9" s="123">
        <v>644</v>
      </c>
      <c r="C9" s="69">
        <v>314</v>
      </c>
      <c r="D9" s="11">
        <f t="shared" si="0"/>
        <v>0.48757763975155277</v>
      </c>
      <c r="E9" s="69">
        <f t="shared" si="1"/>
        <v>330</v>
      </c>
      <c r="F9" s="11">
        <f t="shared" si="2"/>
        <v>0.5124223602484472</v>
      </c>
      <c r="G9" s="123">
        <v>108</v>
      </c>
      <c r="H9" s="11">
        <f t="shared" si="3"/>
        <v>0.34394904458598724</v>
      </c>
      <c r="I9" s="36">
        <f t="shared" si="4"/>
        <v>0.16770186335403728</v>
      </c>
      <c r="J9" s="1">
        <v>203351</v>
      </c>
      <c r="K9" s="11">
        <f t="shared" si="5"/>
        <v>0.0031669379545711603</v>
      </c>
      <c r="L9" s="15">
        <f t="shared" si="6"/>
        <v>2</v>
      </c>
      <c r="N9" s="14"/>
    </row>
    <row r="10" spans="1:14" ht="14.25">
      <c r="A10" s="35" t="s">
        <v>7</v>
      </c>
      <c r="B10" s="123">
        <v>1144</v>
      </c>
      <c r="C10" s="69">
        <v>416</v>
      </c>
      <c r="D10" s="11">
        <f t="shared" si="0"/>
        <v>0.36363636363636365</v>
      </c>
      <c r="E10" s="69">
        <f t="shared" si="1"/>
        <v>728</v>
      </c>
      <c r="F10" s="11">
        <f t="shared" si="2"/>
        <v>0.6363636363636364</v>
      </c>
      <c r="G10" s="123">
        <v>143</v>
      </c>
      <c r="H10" s="11">
        <f t="shared" si="3"/>
        <v>0.34375</v>
      </c>
      <c r="I10" s="36">
        <f t="shared" si="4"/>
        <v>0.125</v>
      </c>
      <c r="J10" s="1">
        <v>180963</v>
      </c>
      <c r="K10" s="11">
        <f t="shared" si="5"/>
        <v>0.006321734277172681</v>
      </c>
      <c r="L10" s="15">
        <f t="shared" si="6"/>
        <v>3</v>
      </c>
      <c r="N10" s="14"/>
    </row>
    <row r="11" spans="1:14" ht="14.25">
      <c r="A11" s="35" t="s">
        <v>8</v>
      </c>
      <c r="B11" s="123">
        <v>1154</v>
      </c>
      <c r="C11" s="69">
        <v>789</v>
      </c>
      <c r="D11" s="11">
        <f t="shared" si="0"/>
        <v>0.6837088388214905</v>
      </c>
      <c r="E11" s="69">
        <f t="shared" si="1"/>
        <v>365</v>
      </c>
      <c r="F11" s="11">
        <f t="shared" si="2"/>
        <v>0.31629116117850953</v>
      </c>
      <c r="G11" s="123">
        <v>528</v>
      </c>
      <c r="H11" s="11">
        <f t="shared" si="3"/>
        <v>0.6692015209125475</v>
      </c>
      <c r="I11" s="36">
        <f t="shared" si="4"/>
        <v>0.45753899480069327</v>
      </c>
      <c r="J11" s="1">
        <v>218764</v>
      </c>
      <c r="K11" s="11">
        <f t="shared" si="5"/>
        <v>0.005275090965606773</v>
      </c>
      <c r="L11" s="15">
        <f t="shared" si="6"/>
        <v>2</v>
      </c>
      <c r="N11" s="14"/>
    </row>
    <row r="12" spans="1:14" ht="14.25">
      <c r="A12" s="35" t="s">
        <v>9</v>
      </c>
      <c r="B12" s="123">
        <v>413</v>
      </c>
      <c r="C12" s="69">
        <v>103</v>
      </c>
      <c r="D12" s="11">
        <f t="shared" si="0"/>
        <v>0.24939467312348668</v>
      </c>
      <c r="E12" s="69">
        <f t="shared" si="1"/>
        <v>310</v>
      </c>
      <c r="F12" s="11">
        <f t="shared" si="2"/>
        <v>0.7506053268765134</v>
      </c>
      <c r="G12" s="123">
        <v>29</v>
      </c>
      <c r="H12" s="11">
        <f t="shared" si="3"/>
        <v>0.2815533980582524</v>
      </c>
      <c r="I12" s="36">
        <f t="shared" si="4"/>
        <v>0.07021791767554479</v>
      </c>
      <c r="J12" s="1">
        <v>114258</v>
      </c>
      <c r="K12" s="11">
        <f t="shared" si="5"/>
        <v>0.0036146265469376325</v>
      </c>
      <c r="L12" s="15">
        <f t="shared" si="6"/>
        <v>4</v>
      </c>
      <c r="N12" s="14"/>
    </row>
    <row r="13" spans="1:14" ht="14.25">
      <c r="A13" s="35" t="s">
        <v>10</v>
      </c>
      <c r="B13" s="123">
        <v>314</v>
      </c>
      <c r="C13" s="69">
        <v>102</v>
      </c>
      <c r="D13" s="11">
        <f t="shared" si="0"/>
        <v>0.3248407643312102</v>
      </c>
      <c r="E13" s="69">
        <f t="shared" si="1"/>
        <v>212</v>
      </c>
      <c r="F13" s="11">
        <f t="shared" si="2"/>
        <v>0.6751592356687899</v>
      </c>
      <c r="G13" s="123">
        <v>17</v>
      </c>
      <c r="H13" s="11">
        <f t="shared" si="3"/>
        <v>0.16666666666666666</v>
      </c>
      <c r="I13" s="36">
        <f t="shared" si="4"/>
        <v>0.054140127388535034</v>
      </c>
      <c r="J13" s="1">
        <v>42400</v>
      </c>
      <c r="K13" s="11">
        <f t="shared" si="5"/>
        <v>0.0074056603773584905</v>
      </c>
      <c r="L13" s="15">
        <f t="shared" si="6"/>
        <v>3</v>
      </c>
      <c r="N13" s="14"/>
    </row>
    <row r="14" spans="1:14" ht="14.25">
      <c r="A14" s="35" t="s">
        <v>11</v>
      </c>
      <c r="B14" s="123">
        <v>1904</v>
      </c>
      <c r="C14" s="69">
        <v>900</v>
      </c>
      <c r="D14" s="11">
        <f t="shared" si="0"/>
        <v>0.4726890756302521</v>
      </c>
      <c r="E14" s="69">
        <f t="shared" si="1"/>
        <v>1004</v>
      </c>
      <c r="F14" s="11">
        <f t="shared" si="2"/>
        <v>0.5273109243697479</v>
      </c>
      <c r="G14" s="123">
        <v>536</v>
      </c>
      <c r="H14" s="11">
        <f t="shared" si="3"/>
        <v>0.5955555555555555</v>
      </c>
      <c r="I14" s="36">
        <f t="shared" si="4"/>
        <v>0.2815126050420168</v>
      </c>
      <c r="J14" s="1">
        <v>163118</v>
      </c>
      <c r="K14" s="11">
        <f t="shared" si="5"/>
        <v>0.011672531541583394</v>
      </c>
      <c r="L14" s="15">
        <f t="shared" si="6"/>
        <v>3</v>
      </c>
      <c r="N14" s="14"/>
    </row>
    <row r="15" spans="1:14" ht="14.25">
      <c r="A15" s="35" t="s">
        <v>12</v>
      </c>
      <c r="B15" s="123">
        <v>1000</v>
      </c>
      <c r="C15" s="69">
        <v>337</v>
      </c>
      <c r="D15" s="11">
        <f t="shared" si="0"/>
        <v>0.337</v>
      </c>
      <c r="E15" s="69">
        <f t="shared" si="1"/>
        <v>663</v>
      </c>
      <c r="F15" s="11">
        <f t="shared" si="2"/>
        <v>0.663</v>
      </c>
      <c r="G15" s="123">
        <v>163</v>
      </c>
      <c r="H15" s="11">
        <f t="shared" si="3"/>
        <v>0.4836795252225519</v>
      </c>
      <c r="I15" s="36">
        <f t="shared" si="4"/>
        <v>0.163</v>
      </c>
      <c r="J15" s="1">
        <v>236927</v>
      </c>
      <c r="K15" s="11">
        <f t="shared" si="5"/>
        <v>0.004220709332410405</v>
      </c>
      <c r="L15" s="15">
        <f t="shared" si="6"/>
        <v>4</v>
      </c>
      <c r="N15" s="14"/>
    </row>
    <row r="16" spans="1:14" ht="14.25">
      <c r="A16" s="35" t="s">
        <v>13</v>
      </c>
      <c r="B16" s="123">
        <v>765</v>
      </c>
      <c r="C16" s="69">
        <v>411</v>
      </c>
      <c r="D16" s="11">
        <f t="shared" si="0"/>
        <v>0.5372549019607843</v>
      </c>
      <c r="E16" s="69">
        <f t="shared" si="1"/>
        <v>354</v>
      </c>
      <c r="F16" s="11">
        <f t="shared" si="2"/>
        <v>0.4627450980392157</v>
      </c>
      <c r="G16" s="123">
        <v>298</v>
      </c>
      <c r="H16" s="11">
        <f t="shared" si="3"/>
        <v>0.7250608272506083</v>
      </c>
      <c r="I16" s="36">
        <f t="shared" si="4"/>
        <v>0.3895424836601307</v>
      </c>
      <c r="J16" s="1">
        <v>203431</v>
      </c>
      <c r="K16" s="11">
        <f t="shared" si="5"/>
        <v>0.003760488814389154</v>
      </c>
      <c r="L16" s="15">
        <f t="shared" si="6"/>
        <v>2</v>
      </c>
      <c r="N16" s="14"/>
    </row>
    <row r="17" spans="1:14" ht="14.25">
      <c r="A17" s="35" t="s">
        <v>14</v>
      </c>
      <c r="B17" s="123">
        <v>1172</v>
      </c>
      <c r="C17" s="69">
        <v>881</v>
      </c>
      <c r="D17" s="11">
        <f t="shared" si="0"/>
        <v>0.7517064846416383</v>
      </c>
      <c r="E17" s="69">
        <f t="shared" si="1"/>
        <v>291</v>
      </c>
      <c r="F17" s="11">
        <f t="shared" si="2"/>
        <v>0.24829351535836175</v>
      </c>
      <c r="G17" s="123">
        <v>694</v>
      </c>
      <c r="H17" s="11">
        <f t="shared" si="3"/>
        <v>0.7877412031782066</v>
      </c>
      <c r="I17" s="36">
        <f t="shared" si="4"/>
        <v>0.5921501706484642</v>
      </c>
      <c r="J17" s="1">
        <v>184639</v>
      </c>
      <c r="K17" s="11">
        <f t="shared" si="5"/>
        <v>0.006347521379556865</v>
      </c>
      <c r="L17" s="15">
        <f t="shared" si="6"/>
        <v>1</v>
      </c>
      <c r="N17" s="14"/>
    </row>
    <row r="18" spans="1:14" ht="14.25">
      <c r="A18" s="35" t="s">
        <v>15</v>
      </c>
      <c r="B18" s="123">
        <v>1072</v>
      </c>
      <c r="C18" s="69">
        <v>552</v>
      </c>
      <c r="D18" s="11">
        <f t="shared" si="0"/>
        <v>0.5149253731343284</v>
      </c>
      <c r="E18" s="69">
        <f t="shared" si="1"/>
        <v>520</v>
      </c>
      <c r="F18" s="11">
        <f t="shared" si="2"/>
        <v>0.4850746268656716</v>
      </c>
      <c r="G18" s="123">
        <v>228</v>
      </c>
      <c r="H18" s="11">
        <f t="shared" si="3"/>
        <v>0.41304347826086957</v>
      </c>
      <c r="I18" s="36">
        <f t="shared" si="4"/>
        <v>0.2126865671641791</v>
      </c>
      <c r="J18" s="1">
        <v>121777</v>
      </c>
      <c r="K18" s="11">
        <f t="shared" si="5"/>
        <v>0.008802975931415621</v>
      </c>
      <c r="L18" s="15">
        <f t="shared" si="6"/>
        <v>1</v>
      </c>
      <c r="N18" s="14"/>
    </row>
    <row r="19" spans="1:14" ht="14.25">
      <c r="A19" s="35" t="s">
        <v>16</v>
      </c>
      <c r="B19" s="123">
        <v>508</v>
      </c>
      <c r="C19" s="69">
        <v>320</v>
      </c>
      <c r="D19" s="11">
        <f t="shared" si="0"/>
        <v>0.6299212598425197</v>
      </c>
      <c r="E19" s="69">
        <f t="shared" si="1"/>
        <v>188</v>
      </c>
      <c r="F19" s="11">
        <f t="shared" si="2"/>
        <v>0.3700787401574803</v>
      </c>
      <c r="G19" s="123">
        <v>100</v>
      </c>
      <c r="H19" s="11">
        <f t="shared" si="3"/>
        <v>0.3125</v>
      </c>
      <c r="I19" s="36">
        <f t="shared" si="4"/>
        <v>0.1968503937007874</v>
      </c>
      <c r="J19" s="1">
        <v>85407</v>
      </c>
      <c r="K19" s="11">
        <f t="shared" si="5"/>
        <v>0.005947990211575164</v>
      </c>
      <c r="L19" s="15">
        <f t="shared" si="6"/>
        <v>2</v>
      </c>
      <c r="N19" s="14"/>
    </row>
    <row r="20" spans="1:14" ht="14.25">
      <c r="A20" s="35" t="s">
        <v>17</v>
      </c>
      <c r="B20" s="123">
        <v>770</v>
      </c>
      <c r="C20" s="69">
        <v>331</v>
      </c>
      <c r="D20" s="11">
        <f t="shared" si="0"/>
        <v>0.42987012987012985</v>
      </c>
      <c r="E20" s="69">
        <f t="shared" si="1"/>
        <v>439</v>
      </c>
      <c r="F20" s="11">
        <f t="shared" si="2"/>
        <v>0.5701298701298702</v>
      </c>
      <c r="G20" s="123">
        <v>220</v>
      </c>
      <c r="H20" s="11">
        <f t="shared" si="3"/>
        <v>0.6646525679758308</v>
      </c>
      <c r="I20" s="36">
        <f t="shared" si="4"/>
        <v>0.2857142857142857</v>
      </c>
      <c r="J20" s="1">
        <v>145355</v>
      </c>
      <c r="K20" s="11">
        <f t="shared" si="5"/>
        <v>0.005297375391283409</v>
      </c>
      <c r="L20" s="15">
        <f t="shared" si="6"/>
        <v>4</v>
      </c>
      <c r="N20" s="14"/>
    </row>
    <row r="21" spans="1:14" ht="14.25">
      <c r="A21" s="35" t="s">
        <v>18</v>
      </c>
      <c r="B21" s="123">
        <v>1072</v>
      </c>
      <c r="C21" s="69">
        <v>413</v>
      </c>
      <c r="D21" s="11">
        <f t="shared" si="0"/>
        <v>0.38526119402985076</v>
      </c>
      <c r="E21" s="69">
        <f t="shared" si="1"/>
        <v>659</v>
      </c>
      <c r="F21" s="11">
        <f t="shared" si="2"/>
        <v>0.6147388059701493</v>
      </c>
      <c r="G21" s="123">
        <v>288</v>
      </c>
      <c r="H21" s="11">
        <f t="shared" si="3"/>
        <v>0.6973365617433414</v>
      </c>
      <c r="I21" s="36">
        <f t="shared" si="4"/>
        <v>0.26865671641791045</v>
      </c>
      <c r="J21" s="1">
        <v>260340</v>
      </c>
      <c r="K21" s="11">
        <f t="shared" si="5"/>
        <v>0.004117692248597987</v>
      </c>
      <c r="L21" s="15">
        <f t="shared" si="6"/>
        <v>4</v>
      </c>
      <c r="N21" s="14"/>
    </row>
    <row r="22" spans="1:14" ht="14.25">
      <c r="A22" s="35" t="s">
        <v>19</v>
      </c>
      <c r="B22" s="123">
        <v>642</v>
      </c>
      <c r="C22" s="69">
        <v>253</v>
      </c>
      <c r="D22" s="11">
        <f t="shared" si="0"/>
        <v>0.3940809968847352</v>
      </c>
      <c r="E22" s="69">
        <f t="shared" si="1"/>
        <v>389</v>
      </c>
      <c r="F22" s="11">
        <f t="shared" si="2"/>
        <v>0.6059190031152648</v>
      </c>
      <c r="G22" s="123">
        <v>94</v>
      </c>
      <c r="H22" s="11">
        <f t="shared" si="3"/>
        <v>0.3715415019762846</v>
      </c>
      <c r="I22" s="36">
        <f t="shared" si="4"/>
        <v>0.14641744548286603</v>
      </c>
      <c r="J22" s="1">
        <v>200004</v>
      </c>
      <c r="K22" s="11">
        <f t="shared" si="5"/>
        <v>0.003209935801283974</v>
      </c>
      <c r="L22" s="15">
        <f t="shared" si="6"/>
        <v>4</v>
      </c>
      <c r="N22" s="14"/>
    </row>
    <row r="23" spans="1:14" ht="14.25">
      <c r="A23" s="35" t="s">
        <v>20</v>
      </c>
      <c r="B23" s="123">
        <v>379</v>
      </c>
      <c r="C23" s="69">
        <v>153</v>
      </c>
      <c r="D23" s="11">
        <f t="shared" si="0"/>
        <v>0.40369393139841686</v>
      </c>
      <c r="E23" s="69">
        <f t="shared" si="1"/>
        <v>226</v>
      </c>
      <c r="F23" s="11">
        <f t="shared" si="2"/>
        <v>0.5963060686015831</v>
      </c>
      <c r="G23" s="123">
        <v>46</v>
      </c>
      <c r="H23" s="11">
        <f t="shared" si="3"/>
        <v>0.3006535947712418</v>
      </c>
      <c r="I23" s="36">
        <f t="shared" si="4"/>
        <v>0.12137203166226913</v>
      </c>
      <c r="J23" s="1">
        <v>133038</v>
      </c>
      <c r="K23" s="11">
        <f t="shared" si="5"/>
        <v>0.0028488101144034036</v>
      </c>
      <c r="L23" s="15">
        <f t="shared" si="6"/>
        <v>4</v>
      </c>
      <c r="N23" s="14"/>
    </row>
    <row r="24" spans="1:14" ht="14.25">
      <c r="A24" s="35" t="s">
        <v>21</v>
      </c>
      <c r="B24" s="123">
        <v>2267</v>
      </c>
      <c r="C24" s="69">
        <v>1524</v>
      </c>
      <c r="D24" s="11">
        <f t="shared" si="0"/>
        <v>0.6722540802823114</v>
      </c>
      <c r="E24" s="69">
        <f t="shared" si="1"/>
        <v>743</v>
      </c>
      <c r="F24" s="11">
        <f t="shared" si="2"/>
        <v>0.3277459197176886</v>
      </c>
      <c r="G24" s="123">
        <v>925</v>
      </c>
      <c r="H24" s="11">
        <f t="shared" si="3"/>
        <v>0.6069553805774278</v>
      </c>
      <c r="I24" s="36">
        <f t="shared" si="4"/>
        <v>0.40802823114247905</v>
      </c>
      <c r="J24" s="1">
        <v>210665</v>
      </c>
      <c r="K24" s="11">
        <f t="shared" si="5"/>
        <v>0.010761161085135168</v>
      </c>
      <c r="L24" s="15">
        <f t="shared" si="6"/>
        <v>1</v>
      </c>
      <c r="N24" s="14"/>
    </row>
    <row r="25" spans="1:14" ht="14.25">
      <c r="A25" s="35" t="s">
        <v>22</v>
      </c>
      <c r="B25" s="123">
        <v>555</v>
      </c>
      <c r="C25" s="69">
        <v>148</v>
      </c>
      <c r="D25" s="11">
        <f t="shared" si="0"/>
        <v>0.26666666666666666</v>
      </c>
      <c r="E25" s="69">
        <f t="shared" si="1"/>
        <v>407</v>
      </c>
      <c r="F25" s="11">
        <f t="shared" si="2"/>
        <v>0.7333333333333334</v>
      </c>
      <c r="G25" s="123">
        <v>46</v>
      </c>
      <c r="H25" s="11">
        <f t="shared" si="3"/>
        <v>0.3108108108108108</v>
      </c>
      <c r="I25" s="36">
        <f t="shared" si="4"/>
        <v>0.08288288288288288</v>
      </c>
      <c r="J25" s="1">
        <v>81516</v>
      </c>
      <c r="K25" s="11">
        <f t="shared" si="5"/>
        <v>0.006808479316943913</v>
      </c>
      <c r="L25" s="15">
        <f t="shared" si="6"/>
        <v>3</v>
      </c>
      <c r="N25" s="14"/>
    </row>
    <row r="26" spans="1:14" ht="14.25">
      <c r="A26" s="35" t="s">
        <v>58</v>
      </c>
      <c r="B26" s="123">
        <v>121</v>
      </c>
      <c r="C26" s="69">
        <v>73</v>
      </c>
      <c r="D26" s="11">
        <f t="shared" si="0"/>
        <v>0.6033057851239669</v>
      </c>
      <c r="E26" s="69">
        <f t="shared" si="1"/>
        <v>48</v>
      </c>
      <c r="F26" s="11">
        <f t="shared" si="2"/>
        <v>0.39669421487603307</v>
      </c>
      <c r="G26" s="123">
        <v>49</v>
      </c>
      <c r="H26" s="11">
        <f>IF(C26&gt;0,G26/C26,"")</f>
        <v>0.6712328767123288</v>
      </c>
      <c r="I26" s="36">
        <f>IF(B26&gt;0,G26/B26,"")</f>
        <v>0.4049586776859504</v>
      </c>
      <c r="J26" s="1">
        <v>5805</v>
      </c>
      <c r="K26" s="11">
        <f>IF(AND(B26&gt;0,J26&gt;0),B26/J26,"")</f>
        <v>0.020844099913867355</v>
      </c>
      <c r="L26" s="15">
        <f>IF(AND(B26&gt;0,J26&gt;0),IF(AND(D26&gt;$L$1,K26&gt;$K$1),1,IF(AND(D26&gt;$L$1,NOT(K26&gt;$K$1)),2,IF(AND(NOT(D26&gt;$L$1),K26&gt;$K$1),3,4))),"")</f>
        <v>1</v>
      </c>
      <c r="N26" s="14"/>
    </row>
    <row r="27" spans="1:14" ht="14.25">
      <c r="A27" s="35" t="s">
        <v>23</v>
      </c>
      <c r="B27" s="123">
        <v>802</v>
      </c>
      <c r="C27" s="69">
        <v>256</v>
      </c>
      <c r="D27" s="11">
        <f t="shared" si="0"/>
        <v>0.3192019950124688</v>
      </c>
      <c r="E27" s="69">
        <f t="shared" si="1"/>
        <v>546</v>
      </c>
      <c r="F27" s="11">
        <f t="shared" si="2"/>
        <v>0.6807980049875312</v>
      </c>
      <c r="G27" s="123">
        <v>120</v>
      </c>
      <c r="H27" s="11">
        <f t="shared" si="3"/>
        <v>0.46875</v>
      </c>
      <c r="I27" s="36">
        <f t="shared" si="4"/>
        <v>0.14962593516209477</v>
      </c>
      <c r="J27" s="1">
        <v>152671</v>
      </c>
      <c r="K27" s="11">
        <f t="shared" si="5"/>
        <v>0.0052531260029737145</v>
      </c>
      <c r="L27" s="15">
        <f t="shared" si="6"/>
        <v>4</v>
      </c>
      <c r="N27" s="14"/>
    </row>
    <row r="28" spans="1:14" ht="14.25">
      <c r="A28" s="35" t="s">
        <v>24</v>
      </c>
      <c r="B28" s="123">
        <v>2234</v>
      </c>
      <c r="C28" s="69">
        <v>1103</v>
      </c>
      <c r="D28" s="11">
        <f t="shared" si="0"/>
        <v>0.4937332139659803</v>
      </c>
      <c r="E28" s="69">
        <f t="shared" si="1"/>
        <v>1131</v>
      </c>
      <c r="F28" s="11">
        <f t="shared" si="2"/>
        <v>0.5062667860340198</v>
      </c>
      <c r="G28" s="123">
        <v>504</v>
      </c>
      <c r="H28" s="11">
        <f t="shared" si="3"/>
        <v>0.45693563009972804</v>
      </c>
      <c r="I28" s="36">
        <f t="shared" si="4"/>
        <v>0.22560429722470904</v>
      </c>
      <c r="J28" s="1">
        <v>234041</v>
      </c>
      <c r="K28" s="11">
        <f t="shared" si="5"/>
        <v>0.009545336073593943</v>
      </c>
      <c r="L28" s="15">
        <f t="shared" si="6"/>
        <v>1</v>
      </c>
      <c r="N28" s="14"/>
    </row>
    <row r="29" spans="1:14" ht="14.25">
      <c r="A29" s="35" t="s">
        <v>25</v>
      </c>
      <c r="B29" s="123">
        <v>1824</v>
      </c>
      <c r="C29" s="69">
        <v>1336</v>
      </c>
      <c r="D29" s="11">
        <f t="shared" si="0"/>
        <v>0.7324561403508771</v>
      </c>
      <c r="E29" s="69">
        <f t="shared" si="1"/>
        <v>488</v>
      </c>
      <c r="F29" s="11">
        <f t="shared" si="2"/>
        <v>0.26754385964912286</v>
      </c>
      <c r="G29" s="123">
        <v>897</v>
      </c>
      <c r="H29" s="11">
        <f t="shared" si="3"/>
        <v>0.6714071856287425</v>
      </c>
      <c r="I29" s="36">
        <f t="shared" si="4"/>
        <v>0.4917763157894737</v>
      </c>
      <c r="J29" s="1">
        <v>175280</v>
      </c>
      <c r="K29" s="11">
        <f t="shared" si="5"/>
        <v>0.010406207211319032</v>
      </c>
      <c r="L29" s="15">
        <f t="shared" si="6"/>
        <v>1</v>
      </c>
      <c r="N29" s="14"/>
    </row>
    <row r="30" spans="1:14" ht="14.25">
      <c r="A30" s="35" t="s">
        <v>26</v>
      </c>
      <c r="B30" s="123">
        <v>300</v>
      </c>
      <c r="C30" s="69">
        <v>141</v>
      </c>
      <c r="D30" s="11">
        <f t="shared" si="0"/>
        <v>0.47</v>
      </c>
      <c r="E30" s="69">
        <f t="shared" si="1"/>
        <v>159</v>
      </c>
      <c r="F30" s="11">
        <f t="shared" si="2"/>
        <v>0.53</v>
      </c>
      <c r="G30" s="123">
        <v>37</v>
      </c>
      <c r="H30" s="11">
        <f t="shared" si="3"/>
        <v>0.2624113475177305</v>
      </c>
      <c r="I30" s="36">
        <f t="shared" si="4"/>
        <v>0.12333333333333334</v>
      </c>
      <c r="J30" s="1">
        <v>96505</v>
      </c>
      <c r="K30" s="11">
        <f t="shared" si="5"/>
        <v>0.003108647220351277</v>
      </c>
      <c r="L30" s="15">
        <f t="shared" si="6"/>
        <v>4</v>
      </c>
      <c r="N30" s="14"/>
    </row>
    <row r="31" spans="1:14" ht="14.25">
      <c r="A31" s="35" t="s">
        <v>27</v>
      </c>
      <c r="B31" s="123">
        <v>555</v>
      </c>
      <c r="C31" s="69">
        <v>154</v>
      </c>
      <c r="D31" s="11">
        <f t="shared" si="0"/>
        <v>0.2774774774774775</v>
      </c>
      <c r="E31" s="69">
        <f t="shared" si="1"/>
        <v>401</v>
      </c>
      <c r="F31" s="11">
        <f t="shared" si="2"/>
        <v>0.7225225225225225</v>
      </c>
      <c r="G31" s="123">
        <v>27</v>
      </c>
      <c r="H31" s="11">
        <f t="shared" si="3"/>
        <v>0.17532467532467533</v>
      </c>
      <c r="I31" s="36">
        <f t="shared" si="4"/>
        <v>0.04864864864864865</v>
      </c>
      <c r="J31" s="1">
        <v>118773</v>
      </c>
      <c r="K31" s="11">
        <f t="shared" si="5"/>
        <v>0.004672779166982395</v>
      </c>
      <c r="L31" s="15">
        <f t="shared" si="6"/>
        <v>4</v>
      </c>
      <c r="N31" s="14"/>
    </row>
    <row r="32" spans="1:14" ht="14.25">
      <c r="A32" s="35" t="s">
        <v>28</v>
      </c>
      <c r="B32" s="123">
        <v>131</v>
      </c>
      <c r="C32" s="69">
        <v>32</v>
      </c>
      <c r="D32" s="11">
        <f t="shared" si="0"/>
        <v>0.24427480916030533</v>
      </c>
      <c r="E32" s="69">
        <f t="shared" si="1"/>
        <v>99</v>
      </c>
      <c r="F32" s="11">
        <f t="shared" si="2"/>
        <v>0.7557251908396947</v>
      </c>
      <c r="G32" s="123">
        <v>7</v>
      </c>
      <c r="H32" s="11">
        <f t="shared" si="3"/>
        <v>0.21875</v>
      </c>
      <c r="I32" s="36">
        <f t="shared" si="4"/>
        <v>0.05343511450381679</v>
      </c>
      <c r="J32" s="1">
        <v>37023</v>
      </c>
      <c r="K32" s="11">
        <f t="shared" si="5"/>
        <v>0.003538341031250844</v>
      </c>
      <c r="L32" s="15">
        <f t="shared" si="6"/>
        <v>4</v>
      </c>
      <c r="N32" s="14"/>
    </row>
    <row r="33" spans="1:14" ht="14.25">
      <c r="A33" s="35" t="s">
        <v>29</v>
      </c>
      <c r="B33" s="123">
        <v>962</v>
      </c>
      <c r="C33" s="69">
        <v>439</v>
      </c>
      <c r="D33" s="11">
        <f t="shared" si="0"/>
        <v>0.45634095634095634</v>
      </c>
      <c r="E33" s="69">
        <f t="shared" si="1"/>
        <v>523</v>
      </c>
      <c r="F33" s="11">
        <f t="shared" si="2"/>
        <v>0.5436590436590436</v>
      </c>
      <c r="G33" s="123">
        <v>151</v>
      </c>
      <c r="H33" s="11">
        <f t="shared" si="3"/>
        <v>0.3439635535307517</v>
      </c>
      <c r="I33" s="36">
        <f t="shared" si="4"/>
        <v>0.15696465696465697</v>
      </c>
      <c r="J33" s="1">
        <v>117765</v>
      </c>
      <c r="K33" s="11">
        <f t="shared" si="5"/>
        <v>0.008168810767205876</v>
      </c>
      <c r="L33" s="15">
        <f t="shared" si="6"/>
        <v>3</v>
      </c>
      <c r="N33" s="14"/>
    </row>
    <row r="34" spans="1:14" ht="14.25">
      <c r="A34" s="35" t="s">
        <v>33</v>
      </c>
      <c r="B34" s="123">
        <v>4681</v>
      </c>
      <c r="C34" s="69">
        <v>1992</v>
      </c>
      <c r="D34" s="11">
        <f t="shared" si="0"/>
        <v>0.42555009613330486</v>
      </c>
      <c r="E34" s="69">
        <f t="shared" si="1"/>
        <v>2689</v>
      </c>
      <c r="F34" s="11">
        <f t="shared" si="2"/>
        <v>0.5744499038666951</v>
      </c>
      <c r="G34" s="123">
        <v>1314</v>
      </c>
      <c r="H34" s="11">
        <f t="shared" si="3"/>
        <v>0.6596385542168675</v>
      </c>
      <c r="I34" s="36">
        <f t="shared" si="4"/>
        <v>0.2807092501602222</v>
      </c>
      <c r="J34" s="1">
        <v>647526</v>
      </c>
      <c r="K34" s="11">
        <f t="shared" si="5"/>
        <v>0.007229053350753484</v>
      </c>
      <c r="L34" s="15">
        <f t="shared" si="6"/>
        <v>3</v>
      </c>
      <c r="N34" s="14"/>
    </row>
    <row r="35" spans="1:14" ht="14.25">
      <c r="A35" s="35" t="s">
        <v>30</v>
      </c>
      <c r="B35" s="123">
        <v>1159</v>
      </c>
      <c r="C35" s="69">
        <v>529</v>
      </c>
      <c r="D35" s="11">
        <f t="shared" si="0"/>
        <v>0.45642795513373596</v>
      </c>
      <c r="E35" s="69">
        <f t="shared" si="1"/>
        <v>630</v>
      </c>
      <c r="F35" s="11">
        <f t="shared" si="2"/>
        <v>0.543572044866264</v>
      </c>
      <c r="G35" s="123">
        <v>194</v>
      </c>
      <c r="H35" s="11">
        <f t="shared" si="3"/>
        <v>0.3667296786389414</v>
      </c>
      <c r="I35" s="36">
        <f t="shared" si="4"/>
        <v>0.16738567730802417</v>
      </c>
      <c r="J35" s="1">
        <v>203632</v>
      </c>
      <c r="K35" s="11">
        <f t="shared" si="5"/>
        <v>0.005691639820853304</v>
      </c>
      <c r="L35" s="15">
        <f t="shared" si="6"/>
        <v>4</v>
      </c>
      <c r="N35" s="14"/>
    </row>
    <row r="36" spans="1:14" ht="14.25">
      <c r="A36" s="49" t="s">
        <v>31</v>
      </c>
      <c r="B36" s="123">
        <v>863</v>
      </c>
      <c r="C36" s="69">
        <v>352</v>
      </c>
      <c r="D36" s="11">
        <f t="shared" si="0"/>
        <v>0.4078794901506373</v>
      </c>
      <c r="E36" s="69">
        <f t="shared" si="1"/>
        <v>511</v>
      </c>
      <c r="F36" s="11">
        <f t="shared" si="2"/>
        <v>0.5921205098493627</v>
      </c>
      <c r="G36" s="124">
        <v>186</v>
      </c>
      <c r="H36" s="16">
        <f t="shared" si="3"/>
        <v>0.5284090909090909</v>
      </c>
      <c r="I36" s="38">
        <f t="shared" si="4"/>
        <v>0.21552723059096177</v>
      </c>
      <c r="J36" s="1">
        <v>162493</v>
      </c>
      <c r="K36" s="11">
        <f t="shared" si="5"/>
        <v>0.005310998012222065</v>
      </c>
      <c r="L36" s="15">
        <f t="shared" si="6"/>
        <v>4</v>
      </c>
      <c r="N36" s="14"/>
    </row>
    <row r="37" spans="1:14" ht="15" thickBot="1">
      <c r="A37" s="49" t="s">
        <v>32</v>
      </c>
      <c r="B37" s="124">
        <v>979</v>
      </c>
      <c r="C37" s="72">
        <v>448</v>
      </c>
      <c r="D37" s="16">
        <f t="shared" si="0"/>
        <v>0.4576098059244127</v>
      </c>
      <c r="E37" s="72">
        <f t="shared" si="1"/>
        <v>531</v>
      </c>
      <c r="F37" s="16">
        <f t="shared" si="2"/>
        <v>0.5423901940755873</v>
      </c>
      <c r="G37" s="124">
        <v>322</v>
      </c>
      <c r="H37" s="16">
        <f t="shared" si="3"/>
        <v>0.71875</v>
      </c>
      <c r="I37" s="38">
        <f t="shared" si="4"/>
        <v>0.3289070480081716</v>
      </c>
      <c r="J37" s="39">
        <v>308707</v>
      </c>
      <c r="K37" s="16">
        <f t="shared" si="5"/>
        <v>0.003171291872228359</v>
      </c>
      <c r="L37" s="17">
        <f t="shared" si="6"/>
        <v>4</v>
      </c>
      <c r="N37" s="14"/>
    </row>
    <row r="38" spans="1:12" ht="15.75" thickBot="1">
      <c r="A38" s="40" t="s">
        <v>41</v>
      </c>
      <c r="B38" s="125">
        <f>SUM(B3:B37)</f>
        <v>36511</v>
      </c>
      <c r="C38" s="128">
        <f>SUM(C3:C37)</f>
        <v>17622</v>
      </c>
      <c r="D38" s="19">
        <f t="shared" si="0"/>
        <v>0.4826490646654433</v>
      </c>
      <c r="E38" s="128">
        <f t="shared" si="1"/>
        <v>18889</v>
      </c>
      <c r="F38" s="19">
        <f t="shared" si="2"/>
        <v>0.5173509353345567</v>
      </c>
      <c r="G38" s="129">
        <f>SUM(G3:G37)</f>
        <v>9758</v>
      </c>
      <c r="H38" s="87">
        <f t="shared" si="3"/>
        <v>0.5537396436272841</v>
      </c>
      <c r="I38" s="43">
        <f t="shared" si="4"/>
        <v>0.26726192106488456</v>
      </c>
      <c r="J38" s="18">
        <f>SUM(J3:J37)</f>
        <v>5952808</v>
      </c>
      <c r="K38" s="19">
        <f>B38/J38</f>
        <v>0.006133407964778975</v>
      </c>
      <c r="L38" s="73"/>
    </row>
    <row r="39" spans="2:11" ht="14.25">
      <c r="B39" s="47"/>
      <c r="C39" s="46"/>
      <c r="D39" s="67">
        <f t="shared" si="0"/>
      </c>
      <c r="E39" s="46"/>
      <c r="F39" s="67"/>
      <c r="G39" s="46"/>
      <c r="H39" s="67">
        <f>IF(C39&gt;0,G39/C39,"")</f>
      </c>
      <c r="I39" s="67">
        <f>IF(B39&gt;0,G39/B39,"")</f>
      </c>
      <c r="K39" s="47"/>
    </row>
    <row r="40" spans="2:11" ht="14.25">
      <c r="B40" s="74"/>
      <c r="C40" s="74"/>
      <c r="D40" s="67"/>
      <c r="E40" s="46"/>
      <c r="F40" s="67"/>
      <c r="G40" s="75"/>
      <c r="H40" s="67"/>
      <c r="I40" s="67"/>
      <c r="J40" s="76"/>
      <c r="K40" s="7"/>
    </row>
    <row r="41" spans="2:10" ht="14.25">
      <c r="B41" s="74"/>
      <c r="C41" s="74"/>
      <c r="D41" s="21"/>
      <c r="F41" s="21"/>
      <c r="G41" s="23"/>
      <c r="H41" s="23"/>
      <c r="I41" s="21"/>
      <c r="J41" s="48"/>
    </row>
    <row r="42" spans="5:12" ht="12.75" customHeight="1">
      <c r="E42" s="77"/>
      <c r="F42" s="23"/>
      <c r="G42" s="23"/>
      <c r="H42" s="23"/>
      <c r="J42" s="14"/>
      <c r="K42" s="95" t="s">
        <v>47</v>
      </c>
      <c r="L42" s="96"/>
    </row>
    <row r="43" spans="5:12" ht="14.25">
      <c r="E43" s="77"/>
      <c r="F43" s="23"/>
      <c r="G43" s="23"/>
      <c r="H43" s="23"/>
      <c r="K43" s="15" t="s">
        <v>48</v>
      </c>
      <c r="L43" s="15" t="s">
        <v>49</v>
      </c>
    </row>
    <row r="44" spans="6:12" ht="28.5">
      <c r="F44" s="74"/>
      <c r="G44" s="74"/>
      <c r="H44" s="74"/>
      <c r="I44" s="24" t="s">
        <v>50</v>
      </c>
      <c r="J44" s="15" t="s">
        <v>48</v>
      </c>
      <c r="K44" s="25">
        <f>COUNTIF($L$3:$L$37,1)</f>
        <v>7</v>
      </c>
      <c r="L44" s="26">
        <f>COUNTIF($L$3:$L$37,3)</f>
        <v>7</v>
      </c>
    </row>
    <row r="45" spans="9:12" ht="14.25">
      <c r="I45" s="24"/>
      <c r="J45" s="15" t="s">
        <v>49</v>
      </c>
      <c r="K45" s="26">
        <f>COUNTIF($L$3:$L$37,2)</f>
        <v>5</v>
      </c>
      <c r="L45" s="27">
        <f>COUNTIF($L$3:$L$37,4)</f>
        <v>16</v>
      </c>
    </row>
  </sheetData>
  <sheetProtection/>
  <mergeCells count="2">
    <mergeCell ref="B1:I1"/>
    <mergeCell ref="K42:L42"/>
  </mergeCells>
  <conditionalFormatting sqref="L3:L37">
    <cfRule type="cellIs" priority="1" dxfId="2" operator="equal" stopIfTrue="1">
      <formula>1</formula>
    </cfRule>
    <cfRule type="cellIs" priority="2" dxfId="1" operator="between" stopIfTrue="1">
      <formula>2</formula>
      <formula>3</formula>
    </cfRule>
    <cfRule type="cellIs" priority="3" dxfId="0" operator="equal" stopIfTrue="1">
      <formula>4</formula>
    </cfRule>
  </conditionalFormatting>
  <printOptions/>
  <pageMargins left="0.75" right="0.75" top="1" bottom="1" header="0.5" footer="0.5"/>
  <pageSetup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Councils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Sims</dc:creator>
  <cp:keywords/>
  <dc:description/>
  <cp:lastModifiedBy>Mital Patel</cp:lastModifiedBy>
  <cp:lastPrinted>2016-08-26T13:40:29Z</cp:lastPrinted>
  <dcterms:created xsi:type="dcterms:W3CDTF">2009-01-08T11:26:32Z</dcterms:created>
  <dcterms:modified xsi:type="dcterms:W3CDTF">2019-07-31T15:15:52Z</dcterms:modified>
  <cp:category/>
  <cp:version/>
  <cp:contentType/>
  <cp:contentStatus/>
</cp:coreProperties>
</file>