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5180" windowHeight="11520" activeTab="0"/>
  </bookViews>
  <sheets>
    <sheet name="Appendix A" sheetId="1" r:id="rId1"/>
    <sheet name="Appendix B" sheetId="2" r:id="rId2"/>
  </sheets>
  <definedNames/>
  <calcPr fullCalcOnLoad="1"/>
</workbook>
</file>

<file path=xl/comments2.xml><?xml version="1.0" encoding="utf-8"?>
<comments xmlns="http://schemas.openxmlformats.org/spreadsheetml/2006/main">
  <authors>
    <author>frank smith</author>
  </authors>
  <commentList>
    <comment ref="F33" authorId="0">
      <text>
        <r>
          <rPr>
            <b/>
            <sz val="8"/>
            <rFont val="Tahoma"/>
            <family val="2"/>
          </rPr>
          <t>frank smith:</t>
        </r>
        <r>
          <rPr>
            <sz val="8"/>
            <rFont val="Tahoma"/>
            <family val="2"/>
          </rPr>
          <t xml:space="preserve">
Contract cost</t>
        </r>
      </text>
    </comment>
  </commentList>
</comments>
</file>

<file path=xl/sharedStrings.xml><?xml version="1.0" encoding="utf-8"?>
<sst xmlns="http://schemas.openxmlformats.org/spreadsheetml/2006/main" count="104" uniqueCount="83">
  <si>
    <t>Supplies and service</t>
  </si>
  <si>
    <t>Research</t>
  </si>
  <si>
    <t>£000</t>
  </si>
  <si>
    <t>Core borough subscriptions</t>
  </si>
  <si>
    <t>TEC (inc TfL)</t>
  </si>
  <si>
    <t>TfL contribution to Taxicard scheme</t>
  </si>
  <si>
    <t>Lorry ban PCNs</t>
  </si>
  <si>
    <t>Other Income</t>
  </si>
  <si>
    <t>Sales of publications</t>
  </si>
  <si>
    <t>TfL secretariat recharge</t>
  </si>
  <si>
    <t>Sales of Health Emergency badges</t>
  </si>
  <si>
    <t>Transfer from Reserves</t>
  </si>
  <si>
    <t>TfL</t>
  </si>
  <si>
    <t>ATOC</t>
  </si>
  <si>
    <t>Payments in respect of Concessionary Fares</t>
  </si>
  <si>
    <t>TEC Trading Account Expenditure</t>
  </si>
  <si>
    <t>Payments to Adjudicators</t>
  </si>
  <si>
    <t>Payments to Northampton County Court</t>
  </si>
  <si>
    <t>Sub-Total</t>
  </si>
  <si>
    <t>Operating Expenditure</t>
  </si>
  <si>
    <t>Contractual Commitments</t>
  </si>
  <si>
    <t>Salary Commitments</t>
  </si>
  <si>
    <t>Members</t>
  </si>
  <si>
    <t>Discretionary Expenditure</t>
  </si>
  <si>
    <t>Total Operating Expenditure</t>
  </si>
  <si>
    <t>Total Expenditure</t>
  </si>
  <si>
    <t>Borough contributions to TfL</t>
  </si>
  <si>
    <t>Borough contributions to ATOC</t>
  </si>
  <si>
    <t>TEC trading account income</t>
  </si>
  <si>
    <t>Borough other parking services</t>
  </si>
  <si>
    <t>Borough fixed parking costs</t>
  </si>
  <si>
    <t>Borough parking appeal charges</t>
  </si>
  <si>
    <t>GLA fixed parking costs</t>
  </si>
  <si>
    <t>GLA Congestion charging appeal income</t>
  </si>
  <si>
    <t>Northampton County Court Recharges</t>
  </si>
  <si>
    <t>Other Bus Operators</t>
  </si>
  <si>
    <t>Central Recharges</t>
  </si>
  <si>
    <t>TfL parking appeal charges</t>
  </si>
  <si>
    <t>TfL fixed parking costs</t>
  </si>
  <si>
    <t>TfL other parking services</t>
  </si>
  <si>
    <t xml:space="preserve">Total Income Base Budget </t>
  </si>
  <si>
    <t>Freedom Pass Administration</t>
  </si>
  <si>
    <t>Taxicard Administration</t>
  </si>
  <si>
    <t>Borough contributions to taxicard administration</t>
  </si>
  <si>
    <t>Borough contributions to freedom pass administration</t>
  </si>
  <si>
    <t>Borough contributions to Lorry ban administration</t>
  </si>
  <si>
    <t>PATAS/CC Administration</t>
  </si>
  <si>
    <t>TfL Contribution to taxicard administration</t>
  </si>
  <si>
    <t>Lorry Control Administration</t>
  </si>
  <si>
    <t>Joint Committee</t>
  </si>
  <si>
    <t>Revised</t>
  </si>
  <si>
    <t>Develop-</t>
  </si>
  <si>
    <t>ments</t>
  </si>
  <si>
    <t>Base</t>
  </si>
  <si>
    <t>Inflation</t>
  </si>
  <si>
    <t>Non-operational staffing costs</t>
  </si>
  <si>
    <t>Borough contributions to other bus operators</t>
  </si>
  <si>
    <t>Appendix A</t>
  </si>
  <si>
    <t>Appendix B</t>
  </si>
  <si>
    <t>Capita Fixed Costs</t>
  </si>
  <si>
    <t>POPLA fixed costs</t>
  </si>
  <si>
    <t>2014/15</t>
  </si>
  <si>
    <t>Provisional TEC Expenditure Base Budget 2015/16</t>
  </si>
  <si>
    <t>Estimate</t>
  </si>
  <si>
    <t>City Fleet Taxicard contract</t>
  </si>
  <si>
    <t>POPLA Administration</t>
  </si>
  <si>
    <t>HEB Expenditure</t>
  </si>
  <si>
    <t>Maternity Provision</t>
  </si>
  <si>
    <t>Staff training/recruitment advertising</t>
  </si>
  <si>
    <t>Staff travel</t>
  </si>
  <si>
    <t>One off payment to boroughs</t>
  </si>
  <si>
    <t>Provional TEC Income Base Budget 2015/16</t>
  </si>
  <si>
    <t>Income from replacing lost/faulty freedom passes</t>
  </si>
  <si>
    <t>Income from replacing lost/faulty taxicards</t>
  </si>
  <si>
    <t>POPLA appeals income</t>
  </si>
  <si>
    <t>Third party parking services</t>
  </si>
  <si>
    <t xml:space="preserve">Investments </t>
  </si>
  <si>
    <t>Miscellaneous income</t>
  </si>
  <si>
    <t>2015/16</t>
  </si>
  <si>
    <t>Freedom Pass issue costs</t>
  </si>
  <si>
    <t>Borough contributions to  FP issue costs</t>
  </si>
  <si>
    <t>Borough contributions to Taxicard Scheme</t>
  </si>
  <si>
    <t>Parking managed services varaible contract costs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</si>
</sst>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 quotePrefix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3" fontId="1" fillId="0" borderId="13" xfId="0" applyNumberFormat="1" applyFont="1" applyFill="1" applyBorder="1" applyAlignment="1" quotePrefix="1">
      <alignment horizontal="center" vertical="top" wrapText="1"/>
    </xf>
    <xf numFmtId="3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tabSelected="1" zoomScalePageLayoutView="0" workbookViewId="0" topLeftCell="A2">
      <selection activeCell="J13" sqref="J13"/>
    </sheetView>
  </sheetViews>
  <sheetFormatPr defaultColWidth="9.140625" defaultRowHeight="12.75"/>
  <cols>
    <col min="1" max="1" width="60.421875" style="3" customWidth="1"/>
    <col min="2" max="3" width="12.57421875" style="2" customWidth="1"/>
    <col min="4" max="4" width="13.57421875" style="2" customWidth="1"/>
    <col min="5" max="5" width="13.421875" style="4" customWidth="1"/>
    <col min="6" max="6" width="13.57421875" style="4" customWidth="1"/>
    <col min="7" max="8" width="9.140625" style="4" customWidth="1"/>
  </cols>
  <sheetData>
    <row r="2" ht="15.75">
      <c r="D2" s="10"/>
    </row>
    <row r="3" spans="1:6" ht="15">
      <c r="A3" s="24" t="s">
        <v>62</v>
      </c>
      <c r="B3" s="25"/>
      <c r="C3" s="25"/>
      <c r="D3" s="5"/>
      <c r="F3" s="18" t="s">
        <v>57</v>
      </c>
    </row>
    <row r="4" spans="1:4" ht="15" thickBot="1">
      <c r="A4" s="26"/>
      <c r="B4" s="25"/>
      <c r="C4" s="25"/>
      <c r="D4" s="25"/>
    </row>
    <row r="5" spans="1:6" ht="15">
      <c r="A5" s="27"/>
      <c r="B5" s="28" t="s">
        <v>50</v>
      </c>
      <c r="C5" s="28" t="s">
        <v>51</v>
      </c>
      <c r="D5" s="28" t="s">
        <v>53</v>
      </c>
      <c r="E5" s="28"/>
      <c r="F5" s="28" t="s">
        <v>63</v>
      </c>
    </row>
    <row r="6" spans="1:6" ht="15">
      <c r="A6" s="14"/>
      <c r="B6" s="29" t="s">
        <v>61</v>
      </c>
      <c r="C6" s="30" t="s">
        <v>52</v>
      </c>
      <c r="D6" s="29" t="s">
        <v>78</v>
      </c>
      <c r="E6" s="30" t="s">
        <v>54</v>
      </c>
      <c r="F6" s="29" t="s">
        <v>78</v>
      </c>
    </row>
    <row r="7" spans="1:6" ht="15.75" thickBot="1">
      <c r="A7" s="31"/>
      <c r="B7" s="32" t="s">
        <v>2</v>
      </c>
      <c r="C7" s="32" t="s">
        <v>2</v>
      </c>
      <c r="D7" s="32" t="s">
        <v>2</v>
      </c>
      <c r="E7" s="32" t="s">
        <v>2</v>
      </c>
      <c r="F7" s="32" t="s">
        <v>2</v>
      </c>
    </row>
    <row r="8" spans="1:6" ht="15">
      <c r="A8" s="7" t="s">
        <v>14</v>
      </c>
      <c r="B8" s="15"/>
      <c r="C8" s="15"/>
      <c r="D8" s="33"/>
      <c r="E8" s="6"/>
      <c r="F8" s="6"/>
    </row>
    <row r="9" spans="1:6" ht="14.25">
      <c r="A9" s="14" t="s">
        <v>12</v>
      </c>
      <c r="B9" s="15">
        <v>321596</v>
      </c>
      <c r="C9" s="15">
        <v>-1672</v>
      </c>
      <c r="D9" s="15">
        <f>SUM(B9:C9)</f>
        <v>319924</v>
      </c>
      <c r="E9" s="15">
        <f>D9*0.025</f>
        <v>7998.1</v>
      </c>
      <c r="F9" s="15">
        <f aca="true" t="shared" si="0" ref="F9:F15">SUM(D9:E9)</f>
        <v>327922.1</v>
      </c>
    </row>
    <row r="10" spans="1:6" ht="14.25">
      <c r="A10" s="14" t="s">
        <v>13</v>
      </c>
      <c r="B10" s="15">
        <v>20814</v>
      </c>
      <c r="C10" s="15">
        <v>0</v>
      </c>
      <c r="D10" s="15">
        <f aca="true" t="shared" si="1" ref="D10:D15">SUM(B10:C10)</f>
        <v>20814</v>
      </c>
      <c r="E10" s="15">
        <f>D10*0.025</f>
        <v>520.35</v>
      </c>
      <c r="F10" s="15">
        <f t="shared" si="0"/>
        <v>21334.35</v>
      </c>
    </row>
    <row r="11" spans="1:6" ht="14.25">
      <c r="A11" s="14" t="s">
        <v>35</v>
      </c>
      <c r="B11" s="15">
        <v>2000</v>
      </c>
      <c r="C11" s="15">
        <v>200</v>
      </c>
      <c r="D11" s="15">
        <f t="shared" si="1"/>
        <v>2200</v>
      </c>
      <c r="E11" s="15">
        <v>0</v>
      </c>
      <c r="F11" s="15">
        <f t="shared" si="0"/>
        <v>2200</v>
      </c>
    </row>
    <row r="12" spans="1:6" ht="14.25">
      <c r="A12" s="41" t="s">
        <v>79</v>
      </c>
      <c r="B12" s="15">
        <f>950+400</f>
        <v>1350</v>
      </c>
      <c r="C12" s="15">
        <v>168</v>
      </c>
      <c r="D12" s="15">
        <f t="shared" si="1"/>
        <v>1518</v>
      </c>
      <c r="E12" s="15">
        <v>0</v>
      </c>
      <c r="F12" s="15">
        <f t="shared" si="0"/>
        <v>1518</v>
      </c>
    </row>
    <row r="13" spans="1:6" ht="14.25">
      <c r="A13" s="14" t="s">
        <v>41</v>
      </c>
      <c r="B13" s="15">
        <v>316</v>
      </c>
      <c r="C13" s="15">
        <v>54</v>
      </c>
      <c r="D13" s="15">
        <f t="shared" si="1"/>
        <v>370</v>
      </c>
      <c r="E13" s="15">
        <v>2</v>
      </c>
      <c r="F13" s="15">
        <f t="shared" si="0"/>
        <v>372</v>
      </c>
    </row>
    <row r="14" spans="1:6" ht="14.25">
      <c r="A14" s="14" t="s">
        <v>64</v>
      </c>
      <c r="B14" s="15">
        <v>13189</v>
      </c>
      <c r="C14" s="15">
        <v>-1691</v>
      </c>
      <c r="D14" s="15">
        <f t="shared" si="1"/>
        <v>11498</v>
      </c>
      <c r="E14" s="15">
        <v>0</v>
      </c>
      <c r="F14" s="15">
        <f t="shared" si="0"/>
        <v>11498</v>
      </c>
    </row>
    <row r="15" spans="1:6" ht="14.25">
      <c r="A15" s="14" t="s">
        <v>42</v>
      </c>
      <c r="B15" s="15">
        <v>548</v>
      </c>
      <c r="C15" s="15">
        <v>-72</v>
      </c>
      <c r="D15" s="15">
        <f t="shared" si="1"/>
        <v>476</v>
      </c>
      <c r="E15" s="15">
        <v>3</v>
      </c>
      <c r="F15" s="15">
        <f t="shared" si="0"/>
        <v>479</v>
      </c>
    </row>
    <row r="16" spans="1:8" s="1" customFormat="1" ht="14.25">
      <c r="A16" s="14"/>
      <c r="B16" s="15">
        <f>SUM(B9:B15)</f>
        <v>359813</v>
      </c>
      <c r="C16" s="15">
        <f>SUM(C9:C15)</f>
        <v>-3013</v>
      </c>
      <c r="D16" s="15">
        <f>SUM(D9:D15)</f>
        <v>356800</v>
      </c>
      <c r="E16" s="15">
        <f>SUM(E9:E15)</f>
        <v>8523.45</v>
      </c>
      <c r="F16" s="15">
        <f>SUM(F9:F15)</f>
        <v>365323.44999999995</v>
      </c>
      <c r="G16" s="19"/>
      <c r="H16" s="19"/>
    </row>
    <row r="17" spans="1:6" ht="14.25">
      <c r="A17" s="14"/>
      <c r="B17" s="15"/>
      <c r="C17" s="15"/>
      <c r="D17" s="15"/>
      <c r="E17" s="15"/>
      <c r="F17" s="15"/>
    </row>
    <row r="18" spans="1:6" ht="15">
      <c r="A18" s="12" t="s">
        <v>15</v>
      </c>
      <c r="B18" s="15"/>
      <c r="C18" s="15"/>
      <c r="D18" s="15"/>
      <c r="E18" s="15"/>
      <c r="F18" s="15"/>
    </row>
    <row r="19" spans="1:6" ht="14.25">
      <c r="A19" s="14" t="s">
        <v>16</v>
      </c>
      <c r="B19" s="15">
        <v>1420</v>
      </c>
      <c r="C19" s="15">
        <v>62</v>
      </c>
      <c r="D19" s="15">
        <f aca="true" t="shared" si="2" ref="D19:D25">SUM(B19:C19)</f>
        <v>1482</v>
      </c>
      <c r="E19" s="15">
        <f>D19*0.01</f>
        <v>14.82</v>
      </c>
      <c r="F19" s="15">
        <f aca="true" t="shared" si="3" ref="F19:F25">SUM(D19:E19)</f>
        <v>1496.82</v>
      </c>
    </row>
    <row r="20" spans="1:6" ht="14.25">
      <c r="A20" s="41" t="s">
        <v>82</v>
      </c>
      <c r="B20" s="15">
        <v>1841</v>
      </c>
      <c r="C20" s="15">
        <f>-564+-205</f>
        <v>-769</v>
      </c>
      <c r="D20" s="15">
        <f t="shared" si="2"/>
        <v>1072</v>
      </c>
      <c r="E20" s="15">
        <v>0</v>
      </c>
      <c r="F20" s="15">
        <f t="shared" si="3"/>
        <v>1072</v>
      </c>
    </row>
    <row r="21" spans="1:6" ht="14.25">
      <c r="A21" s="14" t="s">
        <v>17</v>
      </c>
      <c r="B21" s="15">
        <v>4000</v>
      </c>
      <c r="C21" s="15">
        <v>0</v>
      </c>
      <c r="D21" s="15">
        <f t="shared" si="2"/>
        <v>4000</v>
      </c>
      <c r="E21" s="15">
        <v>0</v>
      </c>
      <c r="F21" s="15">
        <f t="shared" si="3"/>
        <v>4000</v>
      </c>
    </row>
    <row r="22" spans="1:6" ht="14.25">
      <c r="A22" s="14" t="s">
        <v>48</v>
      </c>
      <c r="B22" s="15">
        <v>549</v>
      </c>
      <c r="C22" s="15">
        <f>-16+7</f>
        <v>-9</v>
      </c>
      <c r="D22" s="15">
        <f t="shared" si="2"/>
        <v>540</v>
      </c>
      <c r="E22" s="15">
        <v>2</v>
      </c>
      <c r="F22" s="15">
        <f t="shared" si="3"/>
        <v>542</v>
      </c>
    </row>
    <row r="23" spans="1:6" ht="14.25">
      <c r="A23" s="14" t="s">
        <v>46</v>
      </c>
      <c r="B23" s="15">
        <v>3074</v>
      </c>
      <c r="C23" s="15">
        <f>-369+124-5+2-9</f>
        <v>-257</v>
      </c>
      <c r="D23" s="15">
        <f t="shared" si="2"/>
        <v>2817</v>
      </c>
      <c r="E23" s="15">
        <v>5</v>
      </c>
      <c r="F23" s="15">
        <f t="shared" si="3"/>
        <v>2822</v>
      </c>
    </row>
    <row r="24" spans="1:8" s="1" customFormat="1" ht="14.25">
      <c r="A24" s="14" t="s">
        <v>65</v>
      </c>
      <c r="B24" s="15">
        <v>856</v>
      </c>
      <c r="C24" s="15">
        <f>-20+141</f>
        <v>121</v>
      </c>
      <c r="D24" s="15">
        <f t="shared" si="2"/>
        <v>977</v>
      </c>
      <c r="E24" s="15">
        <v>0</v>
      </c>
      <c r="F24" s="15">
        <f t="shared" si="3"/>
        <v>977</v>
      </c>
      <c r="G24" s="19"/>
      <c r="H24" s="19"/>
    </row>
    <row r="25" spans="1:6" ht="14.25">
      <c r="A25" s="14" t="s">
        <v>66</v>
      </c>
      <c r="B25" s="15">
        <v>30</v>
      </c>
      <c r="C25" s="15">
        <f>4+9</f>
        <v>13</v>
      </c>
      <c r="D25" s="15">
        <f t="shared" si="2"/>
        <v>43</v>
      </c>
      <c r="E25" s="15">
        <v>0</v>
      </c>
      <c r="F25" s="15">
        <f t="shared" si="3"/>
        <v>43</v>
      </c>
    </row>
    <row r="26" spans="1:6" ht="14.25">
      <c r="A26" s="14"/>
      <c r="B26" s="15">
        <f>SUM(B19:B25)</f>
        <v>11770</v>
      </c>
      <c r="C26" s="15">
        <f>SUM(C19:C25)</f>
        <v>-839</v>
      </c>
      <c r="D26" s="15">
        <f>SUM(D19:D25)</f>
        <v>10931</v>
      </c>
      <c r="E26" s="15">
        <f>SUM(E19:E25)</f>
        <v>21.82</v>
      </c>
      <c r="F26" s="15">
        <f>SUM(F19:F25)</f>
        <v>10952.82</v>
      </c>
    </row>
    <row r="27" spans="1:6" ht="15" thickBot="1">
      <c r="A27" s="14"/>
      <c r="B27" s="15"/>
      <c r="C27" s="15"/>
      <c r="D27" s="15"/>
      <c r="E27" s="15"/>
      <c r="F27" s="15"/>
    </row>
    <row r="28" spans="1:6" ht="15.75" thickBot="1">
      <c r="A28" s="8" t="s">
        <v>18</v>
      </c>
      <c r="B28" s="9">
        <f>B16+B26</f>
        <v>371583</v>
      </c>
      <c r="C28" s="9">
        <f>C16+C26</f>
        <v>-3852</v>
      </c>
      <c r="D28" s="9">
        <f>D16+D26</f>
        <v>367731</v>
      </c>
      <c r="E28" s="9">
        <f>E16+E26</f>
        <v>8545.27</v>
      </c>
      <c r="F28" s="9">
        <f>F16+F26</f>
        <v>376276.26999999996</v>
      </c>
    </row>
    <row r="29" spans="1:6" ht="15">
      <c r="A29" s="12"/>
      <c r="B29" s="15"/>
      <c r="C29" s="15"/>
      <c r="D29" s="15"/>
      <c r="E29" s="15"/>
      <c r="F29" s="15"/>
    </row>
    <row r="30" spans="1:6" ht="15">
      <c r="A30" s="12" t="s">
        <v>19</v>
      </c>
      <c r="B30" s="13"/>
      <c r="C30" s="13"/>
      <c r="D30" s="13"/>
      <c r="E30" s="13"/>
      <c r="F30" s="13"/>
    </row>
    <row r="31" spans="1:8" s="16" customFormat="1" ht="14.25">
      <c r="A31" s="14"/>
      <c r="B31" s="15"/>
      <c r="C31" s="15"/>
      <c r="D31" s="15"/>
      <c r="E31" s="15"/>
      <c r="F31" s="15"/>
      <c r="G31" s="23"/>
      <c r="H31" s="23"/>
    </row>
    <row r="32" spans="1:8" s="1" customFormat="1" ht="15">
      <c r="A32" s="12" t="s">
        <v>20</v>
      </c>
      <c r="B32" s="15"/>
      <c r="C32" s="15"/>
      <c r="D32" s="15"/>
      <c r="E32" s="15"/>
      <c r="F32" s="15"/>
      <c r="G32" s="19"/>
      <c r="H32" s="19"/>
    </row>
    <row r="33" spans="1:8" s="1" customFormat="1" ht="14.25">
      <c r="A33" s="20" t="s">
        <v>59</v>
      </c>
      <c r="B33" s="15">
        <v>0</v>
      </c>
      <c r="C33" s="15">
        <v>0</v>
      </c>
      <c r="D33" s="15">
        <f>SUM(B33:C33)</f>
        <v>0</v>
      </c>
      <c r="E33" s="15">
        <v>0</v>
      </c>
      <c r="F33" s="15">
        <f>SUM(D33:E33)</f>
        <v>0</v>
      </c>
      <c r="G33" s="19"/>
      <c r="H33" s="19"/>
    </row>
    <row r="34" spans="1:6" ht="14.25">
      <c r="A34" s="14"/>
      <c r="B34" s="35">
        <f>SUM(B33:B33)</f>
        <v>0</v>
      </c>
      <c r="C34" s="35">
        <f>SUM(C33:C33)</f>
        <v>0</v>
      </c>
      <c r="D34" s="35">
        <f>SUM(D33:D33)</f>
        <v>0</v>
      </c>
      <c r="E34" s="35">
        <f>SUM(E33:E33)</f>
        <v>0</v>
      </c>
      <c r="F34" s="35">
        <f>SUM(F33:F33)</f>
        <v>0</v>
      </c>
    </row>
    <row r="35" spans="1:8" s="1" customFormat="1" ht="14.25">
      <c r="A35" s="14"/>
      <c r="B35" s="15"/>
      <c r="C35" s="15"/>
      <c r="D35" s="15"/>
      <c r="E35" s="15"/>
      <c r="F35" s="15"/>
      <c r="G35" s="19"/>
      <c r="H35" s="19"/>
    </row>
    <row r="36" spans="1:6" ht="15">
      <c r="A36" s="12" t="s">
        <v>21</v>
      </c>
      <c r="B36" s="15"/>
      <c r="C36" s="15"/>
      <c r="D36" s="15"/>
      <c r="E36" s="15"/>
      <c r="F36" s="15"/>
    </row>
    <row r="37" spans="1:6" ht="14.25">
      <c r="A37" s="14" t="s">
        <v>55</v>
      </c>
      <c r="B37" s="15">
        <v>595</v>
      </c>
      <c r="C37" s="15">
        <v>-26</v>
      </c>
      <c r="D37" s="15">
        <f>SUM(B37:C37)</f>
        <v>569</v>
      </c>
      <c r="E37" s="15">
        <f>D37*0.01</f>
        <v>5.69</v>
      </c>
      <c r="F37" s="15">
        <f>SUM(D37:E37)</f>
        <v>574.69</v>
      </c>
    </row>
    <row r="38" spans="1:6" ht="14.25">
      <c r="A38" s="14" t="s">
        <v>22</v>
      </c>
      <c r="B38" s="15">
        <v>19</v>
      </c>
      <c r="C38" s="15">
        <v>0</v>
      </c>
      <c r="D38" s="15">
        <f>SUM(B38:C38)</f>
        <v>19</v>
      </c>
      <c r="E38" s="15">
        <v>0</v>
      </c>
      <c r="F38" s="15">
        <f>SUM(D38:E38)</f>
        <v>19</v>
      </c>
    </row>
    <row r="39" spans="1:6" s="4" customFormat="1" ht="14.25">
      <c r="A39" s="14" t="s">
        <v>67</v>
      </c>
      <c r="B39" s="15">
        <v>30</v>
      </c>
      <c r="C39" s="15">
        <v>0</v>
      </c>
      <c r="D39" s="15">
        <f>SUM(B39:C39)</f>
        <v>30</v>
      </c>
      <c r="E39" s="15">
        <v>0</v>
      </c>
      <c r="F39" s="15">
        <f>SUM(D39:E39)</f>
        <v>30</v>
      </c>
    </row>
    <row r="40" spans="1:6" ht="14.25">
      <c r="A40" s="14"/>
      <c r="B40" s="15">
        <f>SUM(B37:B39)</f>
        <v>644</v>
      </c>
      <c r="C40" s="15">
        <f>SUM(C37:C39)</f>
        <v>-26</v>
      </c>
      <c r="D40" s="15">
        <f>SUM(D37:D39)</f>
        <v>618</v>
      </c>
      <c r="E40" s="15">
        <f>SUM(E37:E39)</f>
        <v>5.69</v>
      </c>
      <c r="F40" s="15">
        <f>SUM(F37:F39)</f>
        <v>623.69</v>
      </c>
    </row>
    <row r="41" spans="1:6" ht="14.25">
      <c r="A41" s="14"/>
      <c r="B41" s="15"/>
      <c r="C41" s="15"/>
      <c r="D41" s="15"/>
      <c r="E41" s="15"/>
      <c r="F41" s="15"/>
    </row>
    <row r="42" spans="1:6" ht="15">
      <c r="A42" s="12" t="s">
        <v>23</v>
      </c>
      <c r="B42" s="15"/>
      <c r="C42" s="15"/>
      <c r="D42" s="15"/>
      <c r="E42" s="15"/>
      <c r="F42" s="15"/>
    </row>
    <row r="43" spans="1:6" ht="14.25">
      <c r="A43" s="20" t="s">
        <v>68</v>
      </c>
      <c r="B43" s="35">
        <v>0</v>
      </c>
      <c r="C43" s="35">
        <v>0</v>
      </c>
      <c r="D43" s="15">
        <f>SUM(B43:C43)</f>
        <v>0</v>
      </c>
      <c r="E43" s="15">
        <v>0</v>
      </c>
      <c r="F43" s="15">
        <f>SUM(D43:E43)</f>
        <v>0</v>
      </c>
    </row>
    <row r="44" spans="1:6" ht="14.25">
      <c r="A44" s="20" t="s">
        <v>69</v>
      </c>
      <c r="B44" s="35">
        <v>0</v>
      </c>
      <c r="C44" s="35">
        <v>0</v>
      </c>
      <c r="D44" s="15">
        <f>SUM(B44:C44)</f>
        <v>0</v>
      </c>
      <c r="E44" s="15">
        <v>0</v>
      </c>
      <c r="F44" s="15">
        <f>SUM(D44:E44)</f>
        <v>0</v>
      </c>
    </row>
    <row r="45" spans="1:6" ht="14.25">
      <c r="A45" s="20" t="s">
        <v>0</v>
      </c>
      <c r="B45" s="35">
        <f>77+57</f>
        <v>134</v>
      </c>
      <c r="C45" s="35">
        <f>-57+-9</f>
        <v>-66</v>
      </c>
      <c r="D45" s="15">
        <f>SUM(B45:C45)</f>
        <v>68</v>
      </c>
      <c r="E45" s="15">
        <v>0</v>
      </c>
      <c r="F45" s="15">
        <f>SUM(D45:E45)</f>
        <v>68</v>
      </c>
    </row>
    <row r="46" spans="1:6" ht="14.25">
      <c r="A46" s="20" t="s">
        <v>1</v>
      </c>
      <c r="B46" s="35">
        <v>40</v>
      </c>
      <c r="C46" s="35">
        <v>0</v>
      </c>
      <c r="D46" s="15">
        <f>SUM(B46:C46)</f>
        <v>40</v>
      </c>
      <c r="E46" s="15">
        <v>0</v>
      </c>
      <c r="F46" s="15">
        <f>SUM(D46:E46)</f>
        <v>40</v>
      </c>
    </row>
    <row r="47" spans="1:6" ht="14.25">
      <c r="A47" s="20" t="s">
        <v>70</v>
      </c>
      <c r="B47" s="35">
        <v>170</v>
      </c>
      <c r="C47" s="35">
        <v>-170</v>
      </c>
      <c r="D47" s="15">
        <f>SUM(B47:C47)</f>
        <v>0</v>
      </c>
      <c r="E47" s="15">
        <v>0</v>
      </c>
      <c r="F47" s="15">
        <f>SUM(D47:E47)</f>
        <v>0</v>
      </c>
    </row>
    <row r="48" spans="1:12" ht="14.25">
      <c r="A48" s="20"/>
      <c r="B48" s="15">
        <f>SUM(B43:B47)</f>
        <v>344</v>
      </c>
      <c r="C48" s="15">
        <f>SUM(C43:C47)</f>
        <v>-236</v>
      </c>
      <c r="D48" s="15">
        <f>SUM(D43:D47)</f>
        <v>108</v>
      </c>
      <c r="E48" s="15">
        <f>SUM(E43:E47)</f>
        <v>0</v>
      </c>
      <c r="F48" s="15">
        <f>SUM(F43:F47)</f>
        <v>108</v>
      </c>
      <c r="L48" s="40"/>
    </row>
    <row r="49" spans="1:13" ht="15" thickBot="1">
      <c r="A49" s="14"/>
      <c r="B49" s="15"/>
      <c r="C49" s="15"/>
      <c r="D49" s="15"/>
      <c r="E49" s="15"/>
      <c r="F49" s="15"/>
      <c r="L49" s="40"/>
      <c r="M49" s="40"/>
    </row>
    <row r="50" spans="1:13" ht="15.75" thickBot="1">
      <c r="A50" s="8" t="s">
        <v>24</v>
      </c>
      <c r="B50" s="9">
        <f>B48+B40+B34</f>
        <v>988</v>
      </c>
      <c r="C50" s="9">
        <f>C48+C40+C34</f>
        <v>-262</v>
      </c>
      <c r="D50" s="9">
        <f>D48+D40+D34</f>
        <v>726</v>
      </c>
      <c r="E50" s="9">
        <f>E48+E40+E34</f>
        <v>5.69</v>
      </c>
      <c r="F50" s="9">
        <f>F48+F40+F34</f>
        <v>731.69</v>
      </c>
      <c r="L50" s="40"/>
      <c r="M50" s="40"/>
    </row>
    <row r="51" spans="1:13" ht="15.75" thickBot="1">
      <c r="A51" s="12"/>
      <c r="B51" s="13"/>
      <c r="C51" s="13"/>
      <c r="D51" s="13"/>
      <c r="E51" s="13"/>
      <c r="F51" s="13"/>
      <c r="M51" s="40"/>
    </row>
    <row r="52" spans="1:13" ht="15.75" thickBot="1">
      <c r="A52" s="8" t="s">
        <v>36</v>
      </c>
      <c r="B52" s="9">
        <v>42</v>
      </c>
      <c r="C52" s="9">
        <v>8</v>
      </c>
      <c r="D52" s="9">
        <f>SUM(B52:C52)</f>
        <v>50</v>
      </c>
      <c r="E52" s="9">
        <v>0</v>
      </c>
      <c r="F52" s="9">
        <f>SUM(D52:E52)</f>
        <v>50</v>
      </c>
      <c r="L52" s="40"/>
      <c r="M52" s="40"/>
    </row>
    <row r="53" spans="1:13" ht="15.75" thickBot="1">
      <c r="A53" s="12"/>
      <c r="B53" s="13"/>
      <c r="C53" s="13"/>
      <c r="D53" s="13"/>
      <c r="E53" s="13"/>
      <c r="F53" s="13"/>
      <c r="L53" s="40"/>
      <c r="M53" s="40"/>
    </row>
    <row r="54" spans="1:13" ht="15.75" thickBot="1">
      <c r="A54" s="8" t="s">
        <v>25</v>
      </c>
      <c r="B54" s="9">
        <f>B52+B50+B28</f>
        <v>372613</v>
      </c>
      <c r="C54" s="9">
        <f>C52+C50+C28</f>
        <v>-4106</v>
      </c>
      <c r="D54" s="9">
        <f>D52+D50+D28</f>
        <v>368507</v>
      </c>
      <c r="E54" s="9">
        <f>E52+E50+E28</f>
        <v>8550.960000000001</v>
      </c>
      <c r="F54" s="9">
        <f>F52+F50+F28</f>
        <v>377057.95999999996</v>
      </c>
      <c r="L54" s="40"/>
      <c r="M54" s="40"/>
    </row>
    <row r="55" ht="14.25">
      <c r="M55" s="40"/>
    </row>
    <row r="56" spans="5:13" ht="14.25">
      <c r="E56" s="2"/>
      <c r="F56" s="2"/>
      <c r="G56" s="22"/>
      <c r="J56" s="16"/>
      <c r="M56" s="40"/>
    </row>
    <row r="57" spans="10:13" ht="14.25">
      <c r="J57" s="16"/>
      <c r="L57" s="40"/>
      <c r="M57" s="40"/>
    </row>
    <row r="58" spans="10:13" ht="14.25">
      <c r="J58" s="16"/>
      <c r="L58" s="40"/>
      <c r="M58" s="40"/>
    </row>
    <row r="59" spans="10:13" ht="14.25">
      <c r="J59" s="16"/>
      <c r="M59" s="40"/>
    </row>
    <row r="60" spans="10:13" ht="14.25">
      <c r="J60" s="16"/>
      <c r="L60" s="40"/>
      <c r="M60" s="40"/>
    </row>
    <row r="61" spans="10:13" ht="14.25">
      <c r="J61" s="16"/>
      <c r="L61" s="40"/>
      <c r="M61" s="40"/>
    </row>
    <row r="62" spans="10:13" ht="14.25">
      <c r="J62" s="16"/>
      <c r="L62" s="40"/>
      <c r="M62" s="4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4.421875" style="4" customWidth="1"/>
    <col min="2" max="3" width="12.28125" style="4" customWidth="1"/>
    <col min="4" max="4" width="13.421875" style="4" customWidth="1"/>
    <col min="5" max="5" width="13.7109375" style="3" customWidth="1"/>
    <col min="6" max="6" width="14.140625" style="3" customWidth="1"/>
    <col min="7" max="9" width="9.140625" style="4" customWidth="1"/>
  </cols>
  <sheetData>
    <row r="1" ht="14.25"/>
    <row r="2" ht="15.75">
      <c r="D2" s="17"/>
    </row>
    <row r="3" spans="1:6" ht="15">
      <c r="A3" s="24" t="s">
        <v>71</v>
      </c>
      <c r="E3" s="36"/>
      <c r="F3" s="18" t="s">
        <v>58</v>
      </c>
    </row>
    <row r="4" spans="1:6" ht="15">
      <c r="A4" s="24"/>
      <c r="E4" s="36"/>
      <c r="F4" s="36"/>
    </row>
    <row r="5" spans="5:6" ht="15" thickBot="1">
      <c r="E5" s="36"/>
      <c r="F5" s="36"/>
    </row>
    <row r="6" spans="1:6" ht="15">
      <c r="A6" s="11"/>
      <c r="B6" s="28" t="s">
        <v>50</v>
      </c>
      <c r="C6" s="28" t="s">
        <v>51</v>
      </c>
      <c r="D6" s="28" t="s">
        <v>53</v>
      </c>
      <c r="E6" s="28"/>
      <c r="F6" s="28" t="s">
        <v>63</v>
      </c>
    </row>
    <row r="7" spans="1:6" ht="15">
      <c r="A7" s="6"/>
      <c r="B7" s="29" t="s">
        <v>61</v>
      </c>
      <c r="C7" s="30" t="s">
        <v>52</v>
      </c>
      <c r="D7" s="29" t="s">
        <v>78</v>
      </c>
      <c r="E7" s="30" t="s">
        <v>54</v>
      </c>
      <c r="F7" s="29" t="s">
        <v>78</v>
      </c>
    </row>
    <row r="8" spans="1:6" ht="15.75" thickBot="1">
      <c r="A8" s="31"/>
      <c r="B8" s="32" t="s">
        <v>2</v>
      </c>
      <c r="C8" s="32" t="s">
        <v>2</v>
      </c>
      <c r="D8" s="32" t="s">
        <v>2</v>
      </c>
      <c r="E8" s="32" t="s">
        <v>2</v>
      </c>
      <c r="F8" s="32" t="s">
        <v>2</v>
      </c>
    </row>
    <row r="9" spans="1:6" ht="14.25">
      <c r="A9" s="6"/>
      <c r="B9" s="37"/>
      <c r="C9" s="37"/>
      <c r="D9" s="11"/>
      <c r="E9" s="14"/>
      <c r="F9" s="14"/>
    </row>
    <row r="10" spans="1:6" ht="14.25">
      <c r="A10" s="20" t="s">
        <v>26</v>
      </c>
      <c r="B10" s="15">
        <v>321596</v>
      </c>
      <c r="C10" s="15">
        <v>-1672</v>
      </c>
      <c r="D10" s="15">
        <f>SUM(B10:C10)</f>
        <v>319924</v>
      </c>
      <c r="E10" s="15">
        <f>D10*0.025</f>
        <v>7998.1</v>
      </c>
      <c r="F10" s="15">
        <f>SUM(D10:E10)</f>
        <v>327922.1</v>
      </c>
    </row>
    <row r="11" spans="1:6" ht="14.25">
      <c r="A11" s="20" t="s">
        <v>27</v>
      </c>
      <c r="B11" s="15">
        <v>20814</v>
      </c>
      <c r="C11" s="15">
        <v>0</v>
      </c>
      <c r="D11" s="15">
        <f aca="true" t="shared" si="0" ref="D11:D20">SUM(B11:C11)</f>
        <v>20814</v>
      </c>
      <c r="E11" s="15">
        <f>D11*0.025</f>
        <v>520.35</v>
      </c>
      <c r="F11" s="15">
        <f aca="true" t="shared" si="1" ref="F11:F20">SUM(D11:E11)</f>
        <v>21334.35</v>
      </c>
    </row>
    <row r="12" spans="1:6" ht="14.25">
      <c r="A12" s="20" t="s">
        <v>56</v>
      </c>
      <c r="B12" s="15">
        <v>2000</v>
      </c>
      <c r="C12" s="15">
        <v>200</v>
      </c>
      <c r="D12" s="15">
        <f t="shared" si="0"/>
        <v>2200</v>
      </c>
      <c r="E12" s="15">
        <v>0</v>
      </c>
      <c r="F12" s="15">
        <f t="shared" si="1"/>
        <v>2200</v>
      </c>
    </row>
    <row r="13" spans="1:6" ht="14.25">
      <c r="A13" s="41" t="s">
        <v>80</v>
      </c>
      <c r="B13" s="15">
        <v>1145</v>
      </c>
      <c r="C13" s="15">
        <v>230</v>
      </c>
      <c r="D13" s="15">
        <f t="shared" si="0"/>
        <v>1375</v>
      </c>
      <c r="E13" s="15">
        <v>0</v>
      </c>
      <c r="F13" s="15">
        <f t="shared" si="1"/>
        <v>1375</v>
      </c>
    </row>
    <row r="14" spans="1:6" ht="14.25">
      <c r="A14" s="14" t="s">
        <v>44</v>
      </c>
      <c r="B14" s="15">
        <v>286</v>
      </c>
      <c r="C14" s="15">
        <v>0</v>
      </c>
      <c r="D14" s="15">
        <f t="shared" si="0"/>
        <v>286</v>
      </c>
      <c r="E14" s="15">
        <v>0</v>
      </c>
      <c r="F14" s="15">
        <f t="shared" si="1"/>
        <v>286</v>
      </c>
    </row>
    <row r="15" spans="1:6" ht="14.25">
      <c r="A15" s="14" t="s">
        <v>72</v>
      </c>
      <c r="B15" s="15">
        <v>500</v>
      </c>
      <c r="C15" s="15">
        <v>0</v>
      </c>
      <c r="D15" s="15">
        <f t="shared" si="0"/>
        <v>500</v>
      </c>
      <c r="E15" s="15">
        <v>0</v>
      </c>
      <c r="F15" s="15">
        <f t="shared" si="1"/>
        <v>500</v>
      </c>
    </row>
    <row r="16" spans="1:6" ht="14.25">
      <c r="A16" s="14" t="s">
        <v>73</v>
      </c>
      <c r="B16" s="15">
        <v>0</v>
      </c>
      <c r="C16" s="15">
        <v>36</v>
      </c>
      <c r="D16" s="15">
        <f t="shared" si="0"/>
        <v>36</v>
      </c>
      <c r="E16" s="15">
        <v>0</v>
      </c>
      <c r="F16" s="15">
        <f t="shared" si="1"/>
        <v>36</v>
      </c>
    </row>
    <row r="17" spans="1:6" ht="14.25">
      <c r="A17" s="41" t="s">
        <v>81</v>
      </c>
      <c r="B17" s="15">
        <v>3562</v>
      </c>
      <c r="C17" s="15">
        <v>-1835</v>
      </c>
      <c r="D17" s="15">
        <f t="shared" si="0"/>
        <v>1727</v>
      </c>
      <c r="E17" s="15">
        <v>0</v>
      </c>
      <c r="F17" s="15">
        <f t="shared" si="1"/>
        <v>1727</v>
      </c>
    </row>
    <row r="18" spans="1:6" ht="14.25">
      <c r="A18" s="20" t="s">
        <v>5</v>
      </c>
      <c r="B18" s="15">
        <v>9627</v>
      </c>
      <c r="C18" s="15">
        <v>0</v>
      </c>
      <c r="D18" s="15">
        <f t="shared" si="0"/>
        <v>9627</v>
      </c>
      <c r="E18" s="15">
        <f>D18*0.015</f>
        <v>144.405</v>
      </c>
      <c r="F18" s="15">
        <f t="shared" si="1"/>
        <v>9771.405</v>
      </c>
    </row>
    <row r="19" spans="1:6" ht="14.25">
      <c r="A19" s="14" t="s">
        <v>43</v>
      </c>
      <c r="B19" s="15">
        <v>417</v>
      </c>
      <c r="C19" s="15">
        <f>-36+11-54</f>
        <v>-79</v>
      </c>
      <c r="D19" s="15">
        <f t="shared" si="0"/>
        <v>338</v>
      </c>
      <c r="E19" s="15">
        <v>0</v>
      </c>
      <c r="F19" s="15">
        <f t="shared" si="1"/>
        <v>338</v>
      </c>
    </row>
    <row r="20" spans="1:9" s="1" customFormat="1" ht="14.25">
      <c r="A20" s="26" t="s">
        <v>47</v>
      </c>
      <c r="B20" s="15">
        <v>104</v>
      </c>
      <c r="C20" s="15">
        <v>1</v>
      </c>
      <c r="D20" s="15">
        <f t="shared" si="0"/>
        <v>105</v>
      </c>
      <c r="E20" s="15">
        <v>0</v>
      </c>
      <c r="F20" s="15">
        <f t="shared" si="1"/>
        <v>105</v>
      </c>
      <c r="G20" s="19"/>
      <c r="H20" s="19"/>
      <c r="I20" s="19"/>
    </row>
    <row r="21" spans="1:6" ht="14.25">
      <c r="A21" s="20"/>
      <c r="B21" s="15"/>
      <c r="C21" s="15"/>
      <c r="D21" s="15"/>
      <c r="E21" s="15"/>
      <c r="F21" s="15"/>
    </row>
    <row r="22" spans="1:6" ht="14.25">
      <c r="A22" s="14"/>
      <c r="B22" s="15">
        <f>SUM(B10:B21)</f>
        <v>360051</v>
      </c>
      <c r="C22" s="15">
        <f>SUM(C10:C21)</f>
        <v>-3119</v>
      </c>
      <c r="D22" s="15">
        <f>SUM(D10:D21)</f>
        <v>356932</v>
      </c>
      <c r="E22" s="15">
        <f>SUM(E10:E21)</f>
        <v>8662.855000000001</v>
      </c>
      <c r="F22" s="15">
        <f>SUM(F10:F21)</f>
        <v>365594.855</v>
      </c>
    </row>
    <row r="23" spans="1:6" ht="14.25">
      <c r="A23" s="14"/>
      <c r="B23" s="15"/>
      <c r="C23" s="15"/>
      <c r="D23" s="15"/>
      <c r="E23" s="15"/>
      <c r="F23" s="15"/>
    </row>
    <row r="24" spans="1:6" ht="15">
      <c r="A24" s="7" t="s">
        <v>28</v>
      </c>
      <c r="B24" s="15"/>
      <c r="C24" s="15"/>
      <c r="D24" s="15"/>
      <c r="E24" s="15"/>
      <c r="F24" s="15"/>
    </row>
    <row r="25" spans="1:6" ht="28.5">
      <c r="A25" s="34" t="s">
        <v>45</v>
      </c>
      <c r="B25" s="15">
        <v>99</v>
      </c>
      <c r="C25" s="15">
        <v>-99</v>
      </c>
      <c r="D25" s="15">
        <f aca="true" t="shared" si="2" ref="D25:D38">SUM(B25:C25)</f>
        <v>0</v>
      </c>
      <c r="E25" s="15">
        <v>0</v>
      </c>
      <c r="F25" s="15">
        <f aca="true" t="shared" si="3" ref="F25:F38">SUM(D25:E25)</f>
        <v>0</v>
      </c>
    </row>
    <row r="26" spans="1:6" ht="14.25">
      <c r="A26" s="20" t="s">
        <v>6</v>
      </c>
      <c r="B26" s="15">
        <v>450</v>
      </c>
      <c r="C26" s="15">
        <v>100</v>
      </c>
      <c r="D26" s="15">
        <f t="shared" si="2"/>
        <v>550</v>
      </c>
      <c r="E26" s="15">
        <v>0</v>
      </c>
      <c r="F26" s="15">
        <f t="shared" si="3"/>
        <v>550</v>
      </c>
    </row>
    <row r="27" spans="1:6" ht="14.25">
      <c r="A27" s="34" t="s">
        <v>31</v>
      </c>
      <c r="B27" s="15">
        <v>2390</v>
      </c>
      <c r="C27" s="15">
        <v>-320</v>
      </c>
      <c r="D27" s="15">
        <f t="shared" si="2"/>
        <v>2070</v>
      </c>
      <c r="E27" s="15">
        <v>0</v>
      </c>
      <c r="F27" s="15">
        <f t="shared" si="3"/>
        <v>2070</v>
      </c>
    </row>
    <row r="28" spans="1:6" ht="14.25">
      <c r="A28" s="34" t="s">
        <v>37</v>
      </c>
      <c r="B28" s="15">
        <v>308</v>
      </c>
      <c r="C28" s="15">
        <v>-58</v>
      </c>
      <c r="D28" s="15">
        <f t="shared" si="2"/>
        <v>250</v>
      </c>
      <c r="E28" s="15">
        <v>0</v>
      </c>
      <c r="F28" s="15">
        <f t="shared" si="3"/>
        <v>250</v>
      </c>
    </row>
    <row r="29" spans="1:6" ht="14.25">
      <c r="A29" s="34" t="s">
        <v>33</v>
      </c>
      <c r="B29" s="15">
        <v>320</v>
      </c>
      <c r="C29" s="15">
        <v>-112</v>
      </c>
      <c r="D29" s="15">
        <f t="shared" si="2"/>
        <v>208</v>
      </c>
      <c r="E29" s="15">
        <v>0</v>
      </c>
      <c r="F29" s="15">
        <f t="shared" si="3"/>
        <v>208</v>
      </c>
    </row>
    <row r="30" spans="1:6" ht="14.25">
      <c r="A30" s="34" t="s">
        <v>74</v>
      </c>
      <c r="B30" s="15">
        <v>573</v>
      </c>
      <c r="C30" s="15">
        <v>121</v>
      </c>
      <c r="D30" s="15">
        <f t="shared" si="2"/>
        <v>694</v>
      </c>
      <c r="E30" s="15">
        <v>0</v>
      </c>
      <c r="F30" s="15">
        <f t="shared" si="3"/>
        <v>694</v>
      </c>
    </row>
    <row r="31" spans="1:6" ht="14.25">
      <c r="A31" s="38" t="s">
        <v>30</v>
      </c>
      <c r="B31" s="15">
        <v>1961</v>
      </c>
      <c r="C31" s="15">
        <f>-366+124+198+2-9</f>
        <v>-51</v>
      </c>
      <c r="D31" s="15">
        <f t="shared" si="2"/>
        <v>1910</v>
      </c>
      <c r="E31" s="15">
        <v>0</v>
      </c>
      <c r="F31" s="15">
        <f t="shared" si="3"/>
        <v>1910</v>
      </c>
    </row>
    <row r="32" spans="1:6" ht="14.25">
      <c r="A32" s="38" t="s">
        <v>38</v>
      </c>
      <c r="B32" s="15">
        <v>250</v>
      </c>
      <c r="C32" s="15">
        <v>0</v>
      </c>
      <c r="D32" s="15">
        <f t="shared" si="2"/>
        <v>250</v>
      </c>
      <c r="E32" s="15">
        <v>0</v>
      </c>
      <c r="F32" s="15">
        <f t="shared" si="3"/>
        <v>250</v>
      </c>
    </row>
    <row r="33" spans="1:9" s="1" customFormat="1" ht="14.25">
      <c r="A33" s="38" t="s">
        <v>32</v>
      </c>
      <c r="B33" s="15">
        <v>493</v>
      </c>
      <c r="C33" s="15">
        <v>0</v>
      </c>
      <c r="D33" s="15">
        <f t="shared" si="2"/>
        <v>493</v>
      </c>
      <c r="E33" s="15">
        <v>0</v>
      </c>
      <c r="F33" s="15">
        <f t="shared" si="3"/>
        <v>493</v>
      </c>
      <c r="G33" s="19"/>
      <c r="H33" s="19"/>
      <c r="I33" s="19"/>
    </row>
    <row r="34" spans="1:6" ht="14.25">
      <c r="A34" s="38" t="s">
        <v>60</v>
      </c>
      <c r="B34" s="15">
        <v>283</v>
      </c>
      <c r="C34" s="15">
        <f>-20+20</f>
        <v>0</v>
      </c>
      <c r="D34" s="15">
        <f t="shared" si="2"/>
        <v>283</v>
      </c>
      <c r="E34" s="15">
        <v>0</v>
      </c>
      <c r="F34" s="15">
        <f t="shared" si="3"/>
        <v>283</v>
      </c>
    </row>
    <row r="35" spans="1:6" ht="14.25">
      <c r="A35" s="38" t="s">
        <v>29</v>
      </c>
      <c r="B35" s="15">
        <v>793</v>
      </c>
      <c r="C35" s="15">
        <v>-211</v>
      </c>
      <c r="D35" s="15">
        <f t="shared" si="2"/>
        <v>582</v>
      </c>
      <c r="E35" s="15">
        <v>0</v>
      </c>
      <c r="F35" s="15">
        <f t="shared" si="3"/>
        <v>582</v>
      </c>
    </row>
    <row r="36" spans="1:6" ht="14.25">
      <c r="A36" s="38" t="s">
        <v>39</v>
      </c>
      <c r="B36" s="15">
        <v>0</v>
      </c>
      <c r="C36" s="15">
        <v>0</v>
      </c>
      <c r="D36" s="15">
        <f t="shared" si="2"/>
        <v>0</v>
      </c>
      <c r="E36" s="15">
        <v>0</v>
      </c>
      <c r="F36" s="15">
        <f t="shared" si="3"/>
        <v>0</v>
      </c>
    </row>
    <row r="37" spans="1:6" ht="14.25">
      <c r="A37" s="38" t="s">
        <v>75</v>
      </c>
      <c r="B37" s="15">
        <v>0</v>
      </c>
      <c r="C37" s="15">
        <v>0</v>
      </c>
      <c r="D37" s="15">
        <f t="shared" si="2"/>
        <v>0</v>
      </c>
      <c r="E37" s="15">
        <v>0</v>
      </c>
      <c r="F37" s="15">
        <f t="shared" si="3"/>
        <v>0</v>
      </c>
    </row>
    <row r="38" spans="1:6" ht="14.25">
      <c r="A38" s="38" t="s">
        <v>34</v>
      </c>
      <c r="B38" s="15">
        <v>4000</v>
      </c>
      <c r="C38" s="15">
        <v>0</v>
      </c>
      <c r="D38" s="15">
        <f t="shared" si="2"/>
        <v>4000</v>
      </c>
      <c r="E38" s="15">
        <v>0</v>
      </c>
      <c r="F38" s="15">
        <f t="shared" si="3"/>
        <v>4000</v>
      </c>
    </row>
    <row r="39" spans="1:6" ht="14.25">
      <c r="A39" s="38"/>
      <c r="B39" s="15"/>
      <c r="C39" s="15"/>
      <c r="D39" s="15"/>
      <c r="E39" s="15"/>
      <c r="F39" s="15"/>
    </row>
    <row r="40" spans="1:6" ht="14.25">
      <c r="A40" s="14"/>
      <c r="B40" s="15">
        <f>SUM(B25:B38)</f>
        <v>11920</v>
      </c>
      <c r="C40" s="15">
        <f>SUM(C25:C38)</f>
        <v>-630</v>
      </c>
      <c r="D40" s="15">
        <f>SUM(D25:D38)</f>
        <v>11290</v>
      </c>
      <c r="E40" s="15">
        <f>SUM(E25:E38)</f>
        <v>0</v>
      </c>
      <c r="F40" s="15">
        <f>SUM(F25:F38)</f>
        <v>11290</v>
      </c>
    </row>
    <row r="41" spans="1:9" s="1" customFormat="1" ht="14.25">
      <c r="A41" s="14"/>
      <c r="B41" s="6"/>
      <c r="C41" s="6"/>
      <c r="D41" s="6"/>
      <c r="E41" s="6"/>
      <c r="F41" s="6"/>
      <c r="G41" s="19"/>
      <c r="H41" s="19"/>
      <c r="I41" s="19"/>
    </row>
    <row r="42" spans="1:6" ht="15" thickBot="1">
      <c r="A42" s="14"/>
      <c r="B42" s="39"/>
      <c r="C42" s="39"/>
      <c r="D42" s="39"/>
      <c r="E42" s="39"/>
      <c r="F42" s="39"/>
    </row>
    <row r="43" spans="1:6" ht="15.75" thickBot="1">
      <c r="A43" s="8" t="s">
        <v>18</v>
      </c>
      <c r="B43" s="9">
        <f>B22+B40</f>
        <v>371971</v>
      </c>
      <c r="C43" s="9">
        <f>C22+C40</f>
        <v>-3749</v>
      </c>
      <c r="D43" s="9">
        <f>D22+D40</f>
        <v>368222</v>
      </c>
      <c r="E43" s="9">
        <f>E22+E40</f>
        <v>8662.855000000001</v>
      </c>
      <c r="F43" s="9">
        <f>F22+F40</f>
        <v>376884.855</v>
      </c>
    </row>
    <row r="44" spans="1:6" ht="14.25">
      <c r="A44" s="14"/>
      <c r="B44" s="15"/>
      <c r="C44" s="15"/>
      <c r="D44" s="15"/>
      <c r="E44" s="15"/>
      <c r="F44" s="15"/>
    </row>
    <row r="45" spans="1:6" ht="15">
      <c r="A45" s="7" t="s">
        <v>3</v>
      </c>
      <c r="B45" s="15"/>
      <c r="C45" s="15"/>
      <c r="D45" s="15"/>
      <c r="E45" s="15"/>
      <c r="F45" s="15"/>
    </row>
    <row r="46" spans="1:6" ht="14.25">
      <c r="A46" s="20" t="s">
        <v>49</v>
      </c>
      <c r="B46" s="15">
        <v>46</v>
      </c>
      <c r="C46" s="15">
        <v>0</v>
      </c>
      <c r="D46" s="15">
        <f>SUM(B46:C46)</f>
        <v>46</v>
      </c>
      <c r="E46" s="15">
        <v>0</v>
      </c>
      <c r="F46" s="15">
        <f>SUM(D46:E46)</f>
        <v>46</v>
      </c>
    </row>
    <row r="47" spans="1:6" ht="14.25">
      <c r="A47" s="20" t="s">
        <v>4</v>
      </c>
      <c r="B47" s="15">
        <v>51</v>
      </c>
      <c r="C47" s="15">
        <v>0</v>
      </c>
      <c r="D47" s="15">
        <f>SUM(B47:C47)</f>
        <v>51</v>
      </c>
      <c r="E47" s="15">
        <v>0</v>
      </c>
      <c r="F47" s="15">
        <f>SUM(D47:E47)</f>
        <v>51</v>
      </c>
    </row>
    <row r="48" spans="1:6" ht="14.25">
      <c r="A48" s="20"/>
      <c r="B48" s="15">
        <f>SUM(B46:B47)</f>
        <v>97</v>
      </c>
      <c r="C48" s="15">
        <f>SUM(C46:C47)</f>
        <v>0</v>
      </c>
      <c r="D48" s="15">
        <f>SUM(D46:D47)</f>
        <v>97</v>
      </c>
      <c r="E48" s="15">
        <f>SUM(E46:E47)</f>
        <v>0</v>
      </c>
      <c r="F48" s="15">
        <f>SUM(F46:F47)</f>
        <v>97</v>
      </c>
    </row>
    <row r="49" spans="1:6" ht="14.25">
      <c r="A49" s="20"/>
      <c r="B49" s="15"/>
      <c r="C49" s="15"/>
      <c r="D49" s="15"/>
      <c r="E49" s="15"/>
      <c r="F49" s="15"/>
    </row>
    <row r="50" spans="1:6" ht="14.25">
      <c r="A50" s="20"/>
      <c r="B50" s="15"/>
      <c r="C50" s="15"/>
      <c r="D50" s="15"/>
      <c r="E50" s="15"/>
      <c r="F50" s="15"/>
    </row>
    <row r="51" spans="1:8" ht="15">
      <c r="A51" s="7" t="s">
        <v>7</v>
      </c>
      <c r="B51" s="15"/>
      <c r="C51" s="15"/>
      <c r="D51" s="15"/>
      <c r="E51" s="15"/>
      <c r="F51" s="15"/>
      <c r="H51" s="22"/>
    </row>
    <row r="52" spans="1:6" ht="14.25">
      <c r="A52" s="20" t="s">
        <v>76</v>
      </c>
      <c r="B52" s="15">
        <v>0</v>
      </c>
      <c r="C52" s="15">
        <v>0</v>
      </c>
      <c r="D52" s="15">
        <f>SUM(B52:C52)</f>
        <v>0</v>
      </c>
      <c r="E52" s="15">
        <v>0</v>
      </c>
      <c r="F52" s="15">
        <f>SUM(D52:E52)</f>
        <v>0</v>
      </c>
    </row>
    <row r="53" spans="1:6" ht="14.25">
      <c r="A53" s="20" t="s">
        <v>8</v>
      </c>
      <c r="B53" s="15">
        <v>2</v>
      </c>
      <c r="C53" s="15">
        <v>0</v>
      </c>
      <c r="D53" s="15">
        <f>SUM(B53:C53)</f>
        <v>2</v>
      </c>
      <c r="E53" s="15">
        <v>0</v>
      </c>
      <c r="F53" s="15">
        <f>SUM(D53:E53)</f>
        <v>2</v>
      </c>
    </row>
    <row r="54" spans="1:6" ht="14.25">
      <c r="A54" s="20" t="s">
        <v>9</v>
      </c>
      <c r="B54" s="15">
        <v>31</v>
      </c>
      <c r="C54" s="15">
        <v>0</v>
      </c>
      <c r="D54" s="15">
        <f>SUM(B54:C54)</f>
        <v>31</v>
      </c>
      <c r="E54" s="15">
        <v>0</v>
      </c>
      <c r="F54" s="15">
        <f>SUM(D54:E54)</f>
        <v>31</v>
      </c>
    </row>
    <row r="55" spans="1:6" ht="14.25">
      <c r="A55" s="20" t="s">
        <v>10</v>
      </c>
      <c r="B55" s="15">
        <v>30</v>
      </c>
      <c r="C55" s="15">
        <f>4+9</f>
        <v>13</v>
      </c>
      <c r="D55" s="15">
        <f>SUM(B55:C55)</f>
        <v>43</v>
      </c>
      <c r="E55" s="15">
        <v>0</v>
      </c>
      <c r="F55" s="15">
        <f>SUM(D55:E55)</f>
        <v>43</v>
      </c>
    </row>
    <row r="56" spans="1:6" ht="14.25">
      <c r="A56" s="20" t="s">
        <v>77</v>
      </c>
      <c r="B56" s="15">
        <v>0</v>
      </c>
      <c r="C56" s="15">
        <v>0</v>
      </c>
      <c r="D56" s="15">
        <f>SUM(B56:C56)</f>
        <v>0</v>
      </c>
      <c r="E56" s="15">
        <v>0</v>
      </c>
      <c r="F56" s="15">
        <f>SUM(D56:E56)</f>
        <v>0</v>
      </c>
    </row>
    <row r="57" spans="1:6" ht="14.25">
      <c r="A57" s="14"/>
      <c r="B57" s="15">
        <f>SUM(B52:B56)</f>
        <v>63</v>
      </c>
      <c r="C57" s="15">
        <f>SUM(C52:C56)</f>
        <v>13</v>
      </c>
      <c r="D57" s="15">
        <f>SUM(D52:D56)</f>
        <v>76</v>
      </c>
      <c r="E57" s="15">
        <f>SUM(E52:E56)</f>
        <v>0</v>
      </c>
      <c r="F57" s="15">
        <f>SUM(F52:F56)</f>
        <v>76</v>
      </c>
    </row>
    <row r="58" spans="1:11" ht="15" thickBot="1">
      <c r="A58" s="14"/>
      <c r="B58" s="15"/>
      <c r="C58" s="15"/>
      <c r="D58" s="15"/>
      <c r="E58" s="15"/>
      <c r="F58" s="15"/>
      <c r="K58" s="40"/>
    </row>
    <row r="59" spans="1:12" ht="15.75" thickBot="1">
      <c r="A59" s="21" t="s">
        <v>11</v>
      </c>
      <c r="B59" s="9">
        <f>425+57</f>
        <v>482</v>
      </c>
      <c r="C59" s="9">
        <v>-482</v>
      </c>
      <c r="D59" s="9">
        <f>SUM(B59:C59)</f>
        <v>0</v>
      </c>
      <c r="E59" s="9">
        <v>0</v>
      </c>
      <c r="F59" s="9">
        <f>SUM(D59:E59)</f>
        <v>0</v>
      </c>
      <c r="K59" s="40"/>
      <c r="L59" s="40"/>
    </row>
    <row r="60" spans="1:12" ht="15.75" thickBot="1">
      <c r="A60" s="7"/>
      <c r="B60" s="13"/>
      <c r="C60" s="13"/>
      <c r="D60" s="13"/>
      <c r="E60" s="13"/>
      <c r="F60" s="13"/>
      <c r="K60" s="40"/>
      <c r="L60" s="40"/>
    </row>
    <row r="61" spans="1:12" ht="15.75" thickBot="1">
      <c r="A61" s="8" t="s">
        <v>36</v>
      </c>
      <c r="B61" s="9">
        <v>0</v>
      </c>
      <c r="C61" s="9">
        <v>0</v>
      </c>
      <c r="D61" s="9">
        <f>SUM(B61:C61)</f>
        <v>0</v>
      </c>
      <c r="E61" s="9">
        <v>0</v>
      </c>
      <c r="F61" s="9">
        <f>SUM(D61:E61)</f>
        <v>0</v>
      </c>
      <c r="L61" s="40"/>
    </row>
    <row r="62" spans="1:12" ht="15.75" thickBot="1">
      <c r="A62" s="7"/>
      <c r="B62" s="13"/>
      <c r="C62" s="13"/>
      <c r="D62" s="13"/>
      <c r="E62" s="13"/>
      <c r="F62" s="13"/>
      <c r="L62" s="40"/>
    </row>
    <row r="63" spans="1:12" ht="15.75" thickBot="1">
      <c r="A63" s="8" t="s">
        <v>40</v>
      </c>
      <c r="B63" s="9">
        <f>B61+B59+B43+B57+B48</f>
        <v>372613</v>
      </c>
      <c r="C63" s="9">
        <f>C61+C59+C43+C57+C48</f>
        <v>-4218</v>
      </c>
      <c r="D63" s="9">
        <f>D61+D59+D43+D57+D48</f>
        <v>368395</v>
      </c>
      <c r="E63" s="9">
        <f>E61+E59+E43+E57+E48</f>
        <v>8662.855000000001</v>
      </c>
      <c r="F63" s="9">
        <f>F61+F59+F43+F57+F48</f>
        <v>377057.855</v>
      </c>
      <c r="K63" s="40"/>
      <c r="L63" s="40"/>
    </row>
    <row r="64" spans="11:12" ht="14.25">
      <c r="K64" s="40"/>
      <c r="L64" s="40"/>
    </row>
    <row r="65" spans="2:12" ht="12.75">
      <c r="B65" s="22"/>
      <c r="C65" s="22"/>
      <c r="D65" s="22"/>
      <c r="E65" s="22"/>
      <c r="F65" s="22"/>
      <c r="G65" s="22"/>
      <c r="K65" s="40"/>
      <c r="L65" s="40"/>
    </row>
    <row r="66" spans="10:12" ht="14.25">
      <c r="J66" s="16"/>
      <c r="K66" s="40"/>
      <c r="L66" s="40"/>
    </row>
    <row r="67" spans="10:12" ht="14.25">
      <c r="J67" s="16"/>
      <c r="K67" s="40"/>
      <c r="L67" s="40"/>
    </row>
    <row r="68" spans="10:12" ht="14.25">
      <c r="J68" s="16"/>
      <c r="K68" s="40"/>
      <c r="L68" s="40"/>
    </row>
    <row r="69" spans="10:12" ht="14.25">
      <c r="J69" s="16"/>
      <c r="K69" s="40"/>
      <c r="L69" s="40"/>
    </row>
    <row r="70" spans="10:12" ht="14.25">
      <c r="J70" s="16"/>
      <c r="K70" s="40"/>
      <c r="L70" s="40"/>
    </row>
    <row r="71" spans="2:12" ht="14.25">
      <c r="B71" s="22"/>
      <c r="C71" s="22"/>
      <c r="J71" s="16"/>
      <c r="K71" s="40"/>
      <c r="L71" s="40"/>
    </row>
    <row r="72" spans="2:12" ht="14.25">
      <c r="B72" s="22"/>
      <c r="C72" s="22"/>
      <c r="J72" s="16"/>
      <c r="K72" s="40"/>
      <c r="L72" s="40"/>
    </row>
    <row r="73" spans="2:12" ht="14.25">
      <c r="B73" s="22"/>
      <c r="C73" s="22"/>
      <c r="G73" s="3"/>
      <c r="J73" s="16"/>
      <c r="K73" s="40"/>
      <c r="L73" s="40"/>
    </row>
    <row r="74" spans="3:12" ht="14.25">
      <c r="C74" s="22"/>
      <c r="J74" s="16"/>
      <c r="K74" s="40"/>
      <c r="L74" s="40"/>
    </row>
    <row r="75" spans="10:12" ht="14.25">
      <c r="J75" s="16"/>
      <c r="K75" s="40"/>
      <c r="L75" s="40"/>
    </row>
    <row r="76" spans="2:12" ht="14.25">
      <c r="B76" s="22"/>
      <c r="D76" s="22"/>
      <c r="J76" s="16"/>
      <c r="K76" s="40"/>
      <c r="L76" s="40"/>
    </row>
    <row r="77" spans="2:4" ht="14.25">
      <c r="B77" s="22"/>
      <c r="D77" s="22"/>
    </row>
    <row r="78" spans="2:4" ht="14.25">
      <c r="B78" s="22"/>
      <c r="C78" s="22"/>
      <c r="D78" s="22"/>
    </row>
    <row r="79" ht="14.25">
      <c r="D79" s="22"/>
    </row>
    <row r="80" ht="14.25">
      <c r="D80" s="22"/>
    </row>
    <row r="81" ht="14.25">
      <c r="D81" s="22"/>
    </row>
    <row r="82" ht="14.25">
      <c r="D82" s="22"/>
    </row>
    <row r="83" ht="14.25">
      <c r="D83" s="22"/>
    </row>
    <row r="84" ht="14.25">
      <c r="D84" s="22"/>
    </row>
    <row r="85" ht="14.25">
      <c r="D85" s="22"/>
    </row>
    <row r="86" ht="14.25">
      <c r="D86" s="22"/>
    </row>
    <row r="87" ht="14.25">
      <c r="D87" s="22"/>
    </row>
    <row r="88" ht="14.25">
      <c r="D88" s="22"/>
    </row>
    <row r="89" ht="14.25">
      <c r="D89" s="22"/>
    </row>
    <row r="91" ht="14.25">
      <c r="D91" s="22">
        <f>SUM(D76:D90)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London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smith</dc:creator>
  <cp:keywords/>
  <dc:description/>
  <cp:lastModifiedBy>Alan Edwards</cp:lastModifiedBy>
  <cp:lastPrinted>2014-11-14T13:04:05Z</cp:lastPrinted>
  <dcterms:created xsi:type="dcterms:W3CDTF">2006-10-05T10:59:56Z</dcterms:created>
  <dcterms:modified xsi:type="dcterms:W3CDTF">2014-11-18T13:01:47Z</dcterms:modified>
  <cp:category/>
  <cp:version/>
  <cp:contentType/>
  <cp:contentStatus/>
</cp:coreProperties>
</file>