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240" windowHeight="13155" firstSheet="2" activeTab="2"/>
  </bookViews>
  <sheets>
    <sheet name="Number of FP Holders" sheetId="4" state="hidden" r:id="rId1"/>
    <sheet name="Final apportionment(Appx1)" sheetId="1" state="hidden" r:id="rId2"/>
    <sheet name="Schedule 2" sheetId="2" r:id="rId3"/>
    <sheet name="Increase Year on Year" sheetId="3" state="hidden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P3" i="1" l="1"/>
  <c r="B70" i="2"/>
  <c r="J36" i="1" l="1"/>
  <c r="I36" i="3" l="1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35" i="3"/>
  <c r="H35" i="3"/>
  <c r="G35" i="3"/>
  <c r="C94" i="2" l="1"/>
  <c r="C75" i="2"/>
  <c r="Q36" i="1"/>
  <c r="N36" i="1"/>
  <c r="D36" i="1"/>
  <c r="F36" i="1"/>
  <c r="H36" i="1"/>
  <c r="L36" i="1"/>
  <c r="T36" i="1"/>
  <c r="R36" i="1"/>
  <c r="R29" i="1" s="1"/>
  <c r="O36" i="1"/>
  <c r="O20" i="1" s="1"/>
  <c r="M36" i="1"/>
  <c r="M33" i="1" s="1"/>
  <c r="K36" i="1"/>
  <c r="K35" i="1" s="1"/>
  <c r="I36" i="1"/>
  <c r="I3" i="1" s="1"/>
  <c r="G36" i="1"/>
  <c r="G29" i="1" s="1"/>
  <c r="E36" i="1"/>
  <c r="E35" i="1" s="1"/>
  <c r="C36" i="1"/>
  <c r="C3" i="1" s="1"/>
  <c r="C81" i="2"/>
  <c r="K17" i="1" l="1"/>
  <c r="K28" i="1"/>
  <c r="K32" i="1"/>
  <c r="K12" i="1"/>
  <c r="K6" i="1"/>
  <c r="K21" i="1"/>
  <c r="K33" i="1"/>
  <c r="I32" i="1"/>
  <c r="K10" i="1"/>
  <c r="K22" i="1"/>
  <c r="K5" i="1"/>
  <c r="K16" i="1"/>
  <c r="K26" i="1"/>
  <c r="C35" i="1"/>
  <c r="K4" i="1"/>
  <c r="K9" i="1"/>
  <c r="K14" i="1"/>
  <c r="K20" i="1"/>
  <c r="K25" i="1"/>
  <c r="K30" i="1"/>
  <c r="K8" i="1"/>
  <c r="K13" i="1"/>
  <c r="K18" i="1"/>
  <c r="K24" i="1"/>
  <c r="K29" i="1"/>
  <c r="K34" i="1"/>
  <c r="E3" i="1"/>
  <c r="G3" i="1"/>
  <c r="M4" i="1"/>
  <c r="E29" i="1"/>
  <c r="M5" i="1"/>
  <c r="M13" i="1"/>
  <c r="M17" i="1"/>
  <c r="M25" i="1"/>
  <c r="M29" i="1"/>
  <c r="O4" i="1"/>
  <c r="O8" i="1"/>
  <c r="O12" i="1"/>
  <c r="O16" i="1"/>
  <c r="O24" i="1"/>
  <c r="O28" i="1"/>
  <c r="O32" i="1"/>
  <c r="R7" i="1"/>
  <c r="R12" i="1"/>
  <c r="R16" i="1"/>
  <c r="R20" i="1"/>
  <c r="R24" i="1"/>
  <c r="R28" i="1"/>
  <c r="R33" i="1"/>
  <c r="K3" i="1"/>
  <c r="K7" i="1"/>
  <c r="K11" i="1"/>
  <c r="K15" i="1"/>
  <c r="K19" i="1"/>
  <c r="K23" i="1"/>
  <c r="K27" i="1"/>
  <c r="K31" i="1"/>
  <c r="M6" i="1"/>
  <c r="M10" i="1"/>
  <c r="M14" i="1"/>
  <c r="M18" i="1"/>
  <c r="M22" i="1"/>
  <c r="M26" i="1"/>
  <c r="M30" i="1"/>
  <c r="M34" i="1"/>
  <c r="O5" i="1"/>
  <c r="O9" i="1"/>
  <c r="O13" i="1"/>
  <c r="O17" i="1"/>
  <c r="O21" i="1"/>
  <c r="O25" i="1"/>
  <c r="O29" i="1"/>
  <c r="O33" i="1"/>
  <c r="R4" i="1"/>
  <c r="R8" i="1"/>
  <c r="R13" i="1"/>
  <c r="R17" i="1"/>
  <c r="R21" i="1"/>
  <c r="R25" i="1"/>
  <c r="R30" i="1"/>
  <c r="R34" i="1"/>
  <c r="R3" i="1"/>
  <c r="M3" i="1"/>
  <c r="M7" i="1"/>
  <c r="M11" i="1"/>
  <c r="M15" i="1"/>
  <c r="M19" i="1"/>
  <c r="M23" i="1"/>
  <c r="M27" i="1"/>
  <c r="M31" i="1"/>
  <c r="M35" i="1"/>
  <c r="O6" i="1"/>
  <c r="O10" i="1"/>
  <c r="O14" i="1"/>
  <c r="O18" i="1"/>
  <c r="O22" i="1"/>
  <c r="O26" i="1"/>
  <c r="O30" i="1"/>
  <c r="O34" i="1"/>
  <c r="R5" i="1"/>
  <c r="R9" i="1"/>
  <c r="R14" i="1"/>
  <c r="R18" i="1"/>
  <c r="R22" i="1"/>
  <c r="R26" i="1"/>
  <c r="R31" i="1"/>
  <c r="R35" i="1"/>
  <c r="M8" i="1"/>
  <c r="M12" i="1"/>
  <c r="M16" i="1"/>
  <c r="M20" i="1"/>
  <c r="M24" i="1"/>
  <c r="M28" i="1"/>
  <c r="M32" i="1"/>
  <c r="O3" i="1"/>
  <c r="O7" i="1"/>
  <c r="O11" i="1"/>
  <c r="O15" i="1"/>
  <c r="O19" i="1"/>
  <c r="O23" i="1"/>
  <c r="O27" i="1"/>
  <c r="O31" i="1"/>
  <c r="O35" i="1"/>
  <c r="R6" i="1"/>
  <c r="R11" i="1"/>
  <c r="R15" i="1"/>
  <c r="R19" i="1"/>
  <c r="R23" i="1"/>
  <c r="R27" i="1"/>
  <c r="R32" i="1"/>
  <c r="R10" i="1"/>
  <c r="M9" i="1"/>
  <c r="M21" i="1"/>
  <c r="C82" i="2"/>
  <c r="C83" i="2"/>
  <c r="C84" i="2"/>
  <c r="G3" i="3"/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6" i="3"/>
  <c r="B42" i="2" l="1"/>
  <c r="B5" i="2" s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T3" i="1" s="1"/>
  <c r="U3" i="1" s="1"/>
  <c r="D5" i="2" l="1"/>
  <c r="F5" i="2"/>
  <c r="V3" i="1"/>
  <c r="G21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B36" i="3" l="1"/>
  <c r="G36" i="3" s="1"/>
  <c r="E7" i="1" l="1"/>
  <c r="E11" i="1"/>
  <c r="E15" i="1"/>
  <c r="E19" i="1"/>
  <c r="E23" i="1"/>
  <c r="E27" i="1"/>
  <c r="E31" i="1"/>
  <c r="G6" i="1"/>
  <c r="G10" i="1"/>
  <c r="G14" i="1"/>
  <c r="G22" i="1"/>
  <c r="G26" i="1"/>
  <c r="G30" i="1"/>
  <c r="G34" i="1"/>
  <c r="I5" i="1"/>
  <c r="I9" i="1"/>
  <c r="I13" i="1"/>
  <c r="I17" i="1"/>
  <c r="I21" i="1"/>
  <c r="I25" i="1"/>
  <c r="I29" i="1"/>
  <c r="I33" i="1"/>
  <c r="E4" i="1"/>
  <c r="E8" i="1"/>
  <c r="E12" i="1"/>
  <c r="E16" i="1"/>
  <c r="E20" i="1"/>
  <c r="E24" i="1"/>
  <c r="E28" i="1"/>
  <c r="E32" i="1"/>
  <c r="G11" i="1"/>
  <c r="G15" i="1"/>
  <c r="G19" i="1"/>
  <c r="G23" i="1"/>
  <c r="G27" i="1"/>
  <c r="G31" i="1"/>
  <c r="G35" i="1"/>
  <c r="I6" i="1"/>
  <c r="I10" i="1"/>
  <c r="I14" i="1"/>
  <c r="I18" i="1"/>
  <c r="I22" i="1"/>
  <c r="I26" i="1"/>
  <c r="I30" i="1"/>
  <c r="I34" i="1"/>
  <c r="E5" i="1"/>
  <c r="E9" i="1"/>
  <c r="E13" i="1"/>
  <c r="E17" i="1"/>
  <c r="E21" i="1"/>
  <c r="E33" i="1"/>
  <c r="G4" i="1"/>
  <c r="G8" i="1"/>
  <c r="G12" i="1"/>
  <c r="G16" i="1"/>
  <c r="G20" i="1"/>
  <c r="G24" i="1"/>
  <c r="G28" i="1"/>
  <c r="G32" i="1"/>
  <c r="I7" i="1"/>
  <c r="I11" i="1"/>
  <c r="I15" i="1"/>
  <c r="I19" i="1"/>
  <c r="I23" i="1"/>
  <c r="I27" i="1"/>
  <c r="I31" i="1"/>
  <c r="I35" i="1"/>
  <c r="E6" i="1"/>
  <c r="E10" i="1"/>
  <c r="E14" i="1"/>
  <c r="E18" i="1"/>
  <c r="E22" i="1"/>
  <c r="E26" i="1"/>
  <c r="E30" i="1"/>
  <c r="E34" i="1"/>
  <c r="G5" i="1"/>
  <c r="G9" i="1"/>
  <c r="G13" i="1"/>
  <c r="G17" i="1"/>
  <c r="G21" i="1"/>
  <c r="G25" i="1"/>
  <c r="G33" i="1"/>
  <c r="I4" i="1"/>
  <c r="I8" i="1"/>
  <c r="I12" i="1"/>
  <c r="I16" i="1"/>
  <c r="I20" i="1"/>
  <c r="I24" i="1"/>
  <c r="I28" i="1"/>
  <c r="T6" i="1"/>
  <c r="C6" i="1"/>
  <c r="C10" i="1"/>
  <c r="T10" i="1"/>
  <c r="C14" i="1"/>
  <c r="T14" i="1"/>
  <c r="C18" i="1"/>
  <c r="T18" i="1"/>
  <c r="G18" i="1"/>
  <c r="T22" i="1"/>
  <c r="C22" i="1"/>
  <c r="C26" i="1"/>
  <c r="T26" i="1"/>
  <c r="T30" i="1"/>
  <c r="C30" i="1"/>
  <c r="C34" i="1"/>
  <c r="T34" i="1"/>
  <c r="C7" i="1"/>
  <c r="T7" i="1"/>
  <c r="G7" i="1"/>
  <c r="T11" i="1"/>
  <c r="C11" i="1"/>
  <c r="C15" i="1"/>
  <c r="T15" i="1"/>
  <c r="T19" i="1"/>
  <c r="C19" i="1"/>
  <c r="C23" i="1"/>
  <c r="T23" i="1"/>
  <c r="T27" i="1"/>
  <c r="C27" i="1"/>
  <c r="C31" i="1"/>
  <c r="T31" i="1"/>
  <c r="T35" i="1"/>
  <c r="T4" i="1"/>
  <c r="C4" i="1"/>
  <c r="T8" i="1"/>
  <c r="C8" i="1"/>
  <c r="T12" i="1"/>
  <c r="C12" i="1"/>
  <c r="T16" i="1"/>
  <c r="C16" i="1"/>
  <c r="T20" i="1"/>
  <c r="C20" i="1"/>
  <c r="T24" i="1"/>
  <c r="C24" i="1"/>
  <c r="T28" i="1"/>
  <c r="C28" i="1"/>
  <c r="T32" i="1"/>
  <c r="C32" i="1"/>
  <c r="T5" i="1"/>
  <c r="C5" i="1"/>
  <c r="T9" i="1"/>
  <c r="C9" i="1"/>
  <c r="T13" i="1"/>
  <c r="C13" i="1"/>
  <c r="T17" i="1"/>
  <c r="C17" i="1"/>
  <c r="T21" i="1"/>
  <c r="C21" i="1"/>
  <c r="T25" i="1"/>
  <c r="E25" i="1"/>
  <c r="C25" i="1"/>
  <c r="T29" i="1"/>
  <c r="C29" i="1"/>
  <c r="T33" i="1"/>
  <c r="C33" i="1"/>
  <c r="P32" i="1" l="1"/>
  <c r="P20" i="1"/>
  <c r="P4" i="1"/>
  <c r="P35" i="1"/>
  <c r="P26" i="1"/>
  <c r="P10" i="1"/>
  <c r="P21" i="1"/>
  <c r="P5" i="1"/>
  <c r="P22" i="1"/>
  <c r="P16" i="1"/>
  <c r="P31" i="1"/>
  <c r="P15" i="1"/>
  <c r="P6" i="1"/>
  <c r="P33" i="1"/>
  <c r="P17" i="1"/>
  <c r="P28" i="1"/>
  <c r="P12" i="1"/>
  <c r="P27" i="1"/>
  <c r="B66" i="2" s="1"/>
  <c r="P11" i="1"/>
  <c r="P34" i="1"/>
  <c r="P18" i="1"/>
  <c r="P29" i="1"/>
  <c r="P13" i="1"/>
  <c r="P24" i="1"/>
  <c r="P8" i="1"/>
  <c r="P23" i="1"/>
  <c r="P7" i="1"/>
  <c r="P30" i="1"/>
  <c r="P14" i="1"/>
  <c r="P25" i="1"/>
  <c r="P9" i="1"/>
  <c r="P19" i="1"/>
  <c r="S36" i="1"/>
  <c r="P36" i="1" l="1"/>
  <c r="H42" i="2"/>
  <c r="H5" i="2" s="1"/>
  <c r="J5" i="2" s="1"/>
  <c r="B51" i="2"/>
  <c r="B14" i="2" s="1"/>
  <c r="B50" i="2"/>
  <c r="B13" i="2" s="1"/>
  <c r="B67" i="2"/>
  <c r="D67" i="2" s="1"/>
  <c r="B59" i="2"/>
  <c r="H66" i="2"/>
  <c r="H29" i="2" s="1"/>
  <c r="B60" i="2"/>
  <c r="F60" i="2" s="1"/>
  <c r="H44" i="2"/>
  <c r="H7" i="2" s="1"/>
  <c r="U31" i="1"/>
  <c r="U15" i="1"/>
  <c r="U34" i="1"/>
  <c r="U18" i="1"/>
  <c r="U33" i="1"/>
  <c r="U17" i="1"/>
  <c r="U32" i="1"/>
  <c r="U16" i="1"/>
  <c r="U29" i="1"/>
  <c r="U12" i="1"/>
  <c r="U22" i="1"/>
  <c r="U5" i="1"/>
  <c r="U4" i="1"/>
  <c r="U27" i="1"/>
  <c r="U11" i="1"/>
  <c r="U30" i="1"/>
  <c r="U14" i="1"/>
  <c r="U13" i="1"/>
  <c r="U28" i="1"/>
  <c r="U19" i="1"/>
  <c r="U6" i="1"/>
  <c r="U20" i="1"/>
  <c r="U23" i="1"/>
  <c r="U7" i="1"/>
  <c r="U26" i="1"/>
  <c r="U10" i="1"/>
  <c r="U25" i="1"/>
  <c r="U9" i="1"/>
  <c r="U24" i="1"/>
  <c r="U8" i="1"/>
  <c r="U21" i="1"/>
  <c r="U35" i="1"/>
  <c r="H51" i="2"/>
  <c r="H14" i="2" s="1"/>
  <c r="H60" i="2"/>
  <c r="H23" i="2" s="1"/>
  <c r="B44" i="2"/>
  <c r="B7" i="2" s="1"/>
  <c r="H67" i="2"/>
  <c r="H30" i="2" s="1"/>
  <c r="H50" i="2"/>
  <c r="H13" i="2" s="1"/>
  <c r="H73" i="2"/>
  <c r="H36" i="2" s="1"/>
  <c r="B73" i="2"/>
  <c r="B58" i="2"/>
  <c r="H58" i="2"/>
  <c r="H21" i="2" s="1"/>
  <c r="H56" i="2"/>
  <c r="H19" i="2" s="1"/>
  <c r="B56" i="2"/>
  <c r="B45" i="2"/>
  <c r="H45" i="2"/>
  <c r="H8" i="2" s="1"/>
  <c r="V13" i="1"/>
  <c r="H52" i="2"/>
  <c r="H15" i="2" s="1"/>
  <c r="B52" i="2"/>
  <c r="D66" i="2"/>
  <c r="F66" i="2"/>
  <c r="B29" i="2"/>
  <c r="H43" i="2"/>
  <c r="H6" i="2" s="1"/>
  <c r="B43" i="2"/>
  <c r="B63" i="2"/>
  <c r="H63" i="2"/>
  <c r="H26" i="2" s="1"/>
  <c r="H74" i="2"/>
  <c r="H37" i="2" s="1"/>
  <c r="B74" i="2"/>
  <c r="H59" i="2"/>
  <c r="H22" i="2" s="1"/>
  <c r="B54" i="2"/>
  <c r="H54" i="2"/>
  <c r="H17" i="2" s="1"/>
  <c r="B71" i="2"/>
  <c r="B34" i="2" s="1"/>
  <c r="H71" i="2"/>
  <c r="H34" i="2" s="1"/>
  <c r="B64" i="2"/>
  <c r="H64" i="2"/>
  <c r="H27" i="2" s="1"/>
  <c r="H57" i="2"/>
  <c r="H20" i="2" s="1"/>
  <c r="B57" i="2"/>
  <c r="B65" i="2"/>
  <c r="H65" i="2"/>
  <c r="H28" i="2" s="1"/>
  <c r="B46" i="2"/>
  <c r="H46" i="2"/>
  <c r="H9" i="2" s="1"/>
  <c r="H49" i="2"/>
  <c r="H12" i="2" s="1"/>
  <c r="B49" i="2"/>
  <c r="B12" i="2" s="1"/>
  <c r="H72" i="2"/>
  <c r="H35" i="2" s="1"/>
  <c r="B72" i="2"/>
  <c r="B61" i="2"/>
  <c r="H61" i="2"/>
  <c r="H24" i="2" s="1"/>
  <c r="H70" i="2"/>
  <c r="H33" i="2" s="1"/>
  <c r="H55" i="2"/>
  <c r="H18" i="2" s="1"/>
  <c r="B55" i="2"/>
  <c r="H53" i="2"/>
  <c r="H16" i="2" s="1"/>
  <c r="B53" i="2"/>
  <c r="H69" i="2"/>
  <c r="H32" i="2" s="1"/>
  <c r="B69" i="2"/>
  <c r="B62" i="2"/>
  <c r="H62" i="2"/>
  <c r="H25" i="2" s="1"/>
  <c r="H47" i="2"/>
  <c r="H10" i="2" s="1"/>
  <c r="B47" i="2"/>
  <c r="B68" i="2"/>
  <c r="H68" i="2"/>
  <c r="H31" i="2" s="1"/>
  <c r="B48" i="2"/>
  <c r="B11" i="2" s="1"/>
  <c r="H48" i="2"/>
  <c r="H11" i="2" s="1"/>
  <c r="D11" i="2" l="1"/>
  <c r="F11" i="2"/>
  <c r="V10" i="1"/>
  <c r="H38" i="2"/>
  <c r="V15" i="1"/>
  <c r="V11" i="1"/>
  <c r="V16" i="1"/>
  <c r="V35" i="1"/>
  <c r="V30" i="1"/>
  <c r="V28" i="1"/>
  <c r="V22" i="1"/>
  <c r="V25" i="1"/>
  <c r="V23" i="1"/>
  <c r="V34" i="1"/>
  <c r="V29" i="1"/>
  <c r="V31" i="1"/>
  <c r="D42" i="2"/>
  <c r="F42" i="2"/>
  <c r="D12" i="2"/>
  <c r="F12" i="2"/>
  <c r="D29" i="2"/>
  <c r="F29" i="2"/>
  <c r="D7" i="2"/>
  <c r="F7" i="2"/>
  <c r="D13" i="2"/>
  <c r="F13" i="2"/>
  <c r="D14" i="2"/>
  <c r="F14" i="2"/>
  <c r="F51" i="2"/>
  <c r="D50" i="2"/>
  <c r="F50" i="2"/>
  <c r="B30" i="2"/>
  <c r="D51" i="2"/>
  <c r="B23" i="2"/>
  <c r="F67" i="2"/>
  <c r="D60" i="2"/>
  <c r="V19" i="1"/>
  <c r="V5" i="1"/>
  <c r="V26" i="1"/>
  <c r="V6" i="1"/>
  <c r="V9" i="1"/>
  <c r="V14" i="1"/>
  <c r="V18" i="1"/>
  <c r="V24" i="1"/>
  <c r="V20" i="1"/>
  <c r="V8" i="1"/>
  <c r="V33" i="1"/>
  <c r="V7" i="1"/>
  <c r="V4" i="1"/>
  <c r="V27" i="1"/>
  <c r="V32" i="1"/>
  <c r="V17" i="1"/>
  <c r="V12" i="1"/>
  <c r="V21" i="1"/>
  <c r="D44" i="2"/>
  <c r="F44" i="2"/>
  <c r="B25" i="2"/>
  <c r="D62" i="2"/>
  <c r="F62" i="2"/>
  <c r="B16" i="2"/>
  <c r="D53" i="2"/>
  <c r="F53" i="2"/>
  <c r="B75" i="2"/>
  <c r="D69" i="2"/>
  <c r="F69" i="2"/>
  <c r="B32" i="2"/>
  <c r="D61" i="2"/>
  <c r="F61" i="2"/>
  <c r="B24" i="2"/>
  <c r="B9" i="2"/>
  <c r="D46" i="2"/>
  <c r="F46" i="2"/>
  <c r="F74" i="2"/>
  <c r="B37" i="2"/>
  <c r="D74" i="2"/>
  <c r="J66" i="2"/>
  <c r="B15" i="2"/>
  <c r="F52" i="2"/>
  <c r="D52" i="2"/>
  <c r="D68" i="2"/>
  <c r="B31" i="2"/>
  <c r="F31" i="2" s="1"/>
  <c r="F68" i="2"/>
  <c r="F55" i="2"/>
  <c r="B18" i="2"/>
  <c r="D55" i="2"/>
  <c r="D70" i="2"/>
  <c r="B33" i="2"/>
  <c r="F70" i="2"/>
  <c r="F45" i="2"/>
  <c r="D45" i="2"/>
  <c r="B8" i="2"/>
  <c r="F58" i="2"/>
  <c r="B21" i="2"/>
  <c r="D58" i="2"/>
  <c r="B36" i="2"/>
  <c r="D73" i="2"/>
  <c r="F73" i="2"/>
  <c r="F47" i="2"/>
  <c r="D47" i="2"/>
  <c r="B10" i="2"/>
  <c r="B35" i="2"/>
  <c r="F72" i="2"/>
  <c r="D72" i="2"/>
  <c r="F49" i="2"/>
  <c r="D49" i="2"/>
  <c r="D71" i="2"/>
  <c r="F71" i="2"/>
  <c r="B17" i="2"/>
  <c r="D54" i="2"/>
  <c r="F54" i="2"/>
  <c r="F59" i="2"/>
  <c r="D59" i="2"/>
  <c r="B22" i="2"/>
  <c r="F43" i="2"/>
  <c r="B6" i="2"/>
  <c r="D43" i="2"/>
  <c r="F48" i="2"/>
  <c r="D48" i="2"/>
  <c r="H75" i="2"/>
  <c r="D65" i="2"/>
  <c r="B28" i="2"/>
  <c r="F65" i="2"/>
  <c r="D57" i="2"/>
  <c r="B20" i="2"/>
  <c r="F57" i="2"/>
  <c r="D64" i="2"/>
  <c r="F64" i="2"/>
  <c r="B27" i="2"/>
  <c r="F56" i="2"/>
  <c r="B19" i="2"/>
  <c r="D56" i="2"/>
  <c r="U36" i="1"/>
  <c r="C42" i="2" s="1"/>
  <c r="F63" i="2"/>
  <c r="D63" i="2"/>
  <c r="B26" i="2"/>
  <c r="J11" i="2" l="1"/>
  <c r="C72" i="2"/>
  <c r="C45" i="2"/>
  <c r="C56" i="2"/>
  <c r="C59" i="2"/>
  <c r="C73" i="2"/>
  <c r="C67" i="2"/>
  <c r="C57" i="2"/>
  <c r="C58" i="2"/>
  <c r="C68" i="2"/>
  <c r="C65" i="2"/>
  <c r="C51" i="2"/>
  <c r="C49" i="2"/>
  <c r="C12" i="2" s="1"/>
  <c r="C71" i="2"/>
  <c r="C62" i="2"/>
  <c r="C55" i="2"/>
  <c r="C46" i="2"/>
  <c r="I42" i="2"/>
  <c r="G42" i="2"/>
  <c r="E42" i="2"/>
  <c r="C43" i="2"/>
  <c r="C63" i="2"/>
  <c r="C66" i="2"/>
  <c r="C61" i="2"/>
  <c r="C64" i="2"/>
  <c r="C44" i="2"/>
  <c r="C48" i="2"/>
  <c r="C70" i="2"/>
  <c r="C53" i="2"/>
  <c r="C54" i="2"/>
  <c r="C52" i="2"/>
  <c r="C47" i="2"/>
  <c r="C50" i="2"/>
  <c r="C60" i="2"/>
  <c r="C69" i="2"/>
  <c r="C74" i="2"/>
  <c r="J42" i="2"/>
  <c r="B38" i="2"/>
  <c r="V36" i="1"/>
  <c r="J50" i="2"/>
  <c r="J14" i="2"/>
  <c r="J29" i="2"/>
  <c r="D20" i="2"/>
  <c r="F20" i="2"/>
  <c r="D36" i="2"/>
  <c r="F36" i="2"/>
  <c r="D16" i="2"/>
  <c r="F16" i="2"/>
  <c r="D17" i="2"/>
  <c r="F17" i="2"/>
  <c r="D21" i="2"/>
  <c r="F21" i="2"/>
  <c r="D37" i="2"/>
  <c r="F37" i="2"/>
  <c r="D32" i="2"/>
  <c r="F32" i="2"/>
  <c r="D30" i="2"/>
  <c r="F30" i="2"/>
  <c r="D26" i="2"/>
  <c r="F26" i="2"/>
  <c r="D28" i="2"/>
  <c r="F28" i="2"/>
  <c r="D6" i="2"/>
  <c r="F6" i="2"/>
  <c r="D34" i="2"/>
  <c r="F34" i="2"/>
  <c r="D10" i="2"/>
  <c r="F10" i="2"/>
  <c r="D31" i="2"/>
  <c r="D15" i="2"/>
  <c r="F15" i="2"/>
  <c r="D24" i="2"/>
  <c r="F24" i="2"/>
  <c r="D25" i="2"/>
  <c r="F25" i="2"/>
  <c r="D8" i="2"/>
  <c r="F8" i="2"/>
  <c r="D23" i="2"/>
  <c r="F23" i="2"/>
  <c r="D33" i="2"/>
  <c r="F33" i="2"/>
  <c r="D27" i="2"/>
  <c r="F27" i="2"/>
  <c r="D18" i="2"/>
  <c r="F18" i="2"/>
  <c r="D22" i="2"/>
  <c r="F22" i="2"/>
  <c r="D19" i="2"/>
  <c r="F19" i="2"/>
  <c r="D35" i="2"/>
  <c r="F35" i="2"/>
  <c r="D9" i="2"/>
  <c r="F9" i="2"/>
  <c r="J13" i="2"/>
  <c r="J67" i="2"/>
  <c r="J51" i="2"/>
  <c r="J60" i="2"/>
  <c r="J7" i="2"/>
  <c r="J44" i="2"/>
  <c r="J69" i="2"/>
  <c r="J73" i="2"/>
  <c r="J46" i="2"/>
  <c r="J70" i="2"/>
  <c r="J55" i="2"/>
  <c r="J68" i="2"/>
  <c r="J63" i="2"/>
  <c r="J74" i="2"/>
  <c r="J47" i="2"/>
  <c r="J56" i="2"/>
  <c r="J48" i="2"/>
  <c r="J54" i="2"/>
  <c r="J49" i="2"/>
  <c r="J58" i="2"/>
  <c r="F75" i="2"/>
  <c r="J64" i="2"/>
  <c r="J57" i="2"/>
  <c r="J65" i="2"/>
  <c r="J12" i="2"/>
  <c r="D75" i="2"/>
  <c r="J53" i="2"/>
  <c r="J62" i="2"/>
  <c r="J59" i="2"/>
  <c r="J61" i="2"/>
  <c r="J43" i="2"/>
  <c r="J71" i="2"/>
  <c r="J72" i="2"/>
  <c r="J45" i="2"/>
  <c r="J52" i="2"/>
  <c r="K42" i="2" l="1"/>
  <c r="L42" i="2" s="1"/>
  <c r="G74" i="2"/>
  <c r="E74" i="2"/>
  <c r="I74" i="2"/>
  <c r="I47" i="2"/>
  <c r="E47" i="2"/>
  <c r="G47" i="2"/>
  <c r="I70" i="2"/>
  <c r="G70" i="2"/>
  <c r="E70" i="2"/>
  <c r="I61" i="2"/>
  <c r="E61" i="2"/>
  <c r="G61" i="2"/>
  <c r="I46" i="2"/>
  <c r="E46" i="2"/>
  <c r="G46" i="2"/>
  <c r="E49" i="2"/>
  <c r="G49" i="2"/>
  <c r="I49" i="2"/>
  <c r="I58" i="2"/>
  <c r="G58" i="2"/>
  <c r="E58" i="2"/>
  <c r="G59" i="2"/>
  <c r="I59" i="2"/>
  <c r="E59" i="2"/>
  <c r="I69" i="2"/>
  <c r="E69" i="2"/>
  <c r="G69" i="2"/>
  <c r="I52" i="2"/>
  <c r="E52" i="2"/>
  <c r="G52" i="2"/>
  <c r="I48" i="2"/>
  <c r="C11" i="2"/>
  <c r="E48" i="2"/>
  <c r="G48" i="2"/>
  <c r="E66" i="2"/>
  <c r="I66" i="2"/>
  <c r="G66" i="2"/>
  <c r="I55" i="2"/>
  <c r="E55" i="2"/>
  <c r="G55" i="2"/>
  <c r="G51" i="2"/>
  <c r="E51" i="2"/>
  <c r="I51" i="2"/>
  <c r="I57" i="2"/>
  <c r="E57" i="2"/>
  <c r="G57" i="2"/>
  <c r="I56" i="2"/>
  <c r="E56" i="2"/>
  <c r="G56" i="2"/>
  <c r="I60" i="2"/>
  <c r="E60" i="2"/>
  <c r="G60" i="2"/>
  <c r="G54" i="2"/>
  <c r="I54" i="2"/>
  <c r="E54" i="2"/>
  <c r="I44" i="2"/>
  <c r="E44" i="2"/>
  <c r="G44" i="2"/>
  <c r="C26" i="2"/>
  <c r="E63" i="2"/>
  <c r="G63" i="2"/>
  <c r="I63" i="2"/>
  <c r="G62" i="2"/>
  <c r="E62" i="2"/>
  <c r="I62" i="2"/>
  <c r="I65" i="2"/>
  <c r="E65" i="2"/>
  <c r="G65" i="2"/>
  <c r="G67" i="2"/>
  <c r="E67" i="2"/>
  <c r="I67" i="2"/>
  <c r="I45" i="2"/>
  <c r="E45" i="2"/>
  <c r="G45" i="2"/>
  <c r="E50" i="2"/>
  <c r="G50" i="2"/>
  <c r="I50" i="2"/>
  <c r="I53" i="2"/>
  <c r="E53" i="2"/>
  <c r="G53" i="2"/>
  <c r="I64" i="2"/>
  <c r="E64" i="2"/>
  <c r="G64" i="2"/>
  <c r="I43" i="2"/>
  <c r="E43" i="2"/>
  <c r="G43" i="2"/>
  <c r="I71" i="2"/>
  <c r="E71" i="2"/>
  <c r="G71" i="2"/>
  <c r="I68" i="2"/>
  <c r="E68" i="2"/>
  <c r="G68" i="2"/>
  <c r="I73" i="2"/>
  <c r="E73" i="2"/>
  <c r="G73" i="2"/>
  <c r="I72" i="2"/>
  <c r="E72" i="2"/>
  <c r="G72" i="2"/>
  <c r="D38" i="2"/>
  <c r="F38" i="2"/>
  <c r="J75" i="2"/>
  <c r="J17" i="2"/>
  <c r="J21" i="2"/>
  <c r="J16" i="2"/>
  <c r="J15" i="2"/>
  <c r="J26" i="2"/>
  <c r="J30" i="2"/>
  <c r="J37" i="2"/>
  <c r="J36" i="2"/>
  <c r="J9" i="2"/>
  <c r="J28" i="2"/>
  <c r="J32" i="2"/>
  <c r="J35" i="2"/>
  <c r="J27" i="2"/>
  <c r="J23" i="2"/>
  <c r="J8" i="2"/>
  <c r="J25" i="2"/>
  <c r="J10" i="2"/>
  <c r="J6" i="2"/>
  <c r="J33" i="2"/>
  <c r="J24" i="2"/>
  <c r="J31" i="2"/>
  <c r="J34" i="2"/>
  <c r="J20" i="2"/>
  <c r="J19" i="2"/>
  <c r="J18" i="2"/>
  <c r="J22" i="2"/>
  <c r="G11" i="2" l="1"/>
  <c r="E11" i="2"/>
  <c r="I11" i="2"/>
  <c r="J38" i="2"/>
  <c r="C33" i="2"/>
  <c r="I33" i="2" s="1"/>
  <c r="C21" i="2"/>
  <c r="I21" i="2" s="1"/>
  <c r="C25" i="2"/>
  <c r="I25" i="2" s="1"/>
  <c r="C29" i="2"/>
  <c r="I29" i="2" s="1"/>
  <c r="C14" i="2"/>
  <c r="I14" i="2" s="1"/>
  <c r="C37" i="2"/>
  <c r="I37" i="2" s="1"/>
  <c r="I12" i="2"/>
  <c r="C6" i="2"/>
  <c r="I6" i="2" s="1"/>
  <c r="C10" i="2"/>
  <c r="I10" i="2" s="1"/>
  <c r="C17" i="2"/>
  <c r="I17" i="2" s="1"/>
  <c r="C15" i="2"/>
  <c r="I15" i="2" s="1"/>
  <c r="C5" i="2"/>
  <c r="C34" i="2"/>
  <c r="I34" i="2" s="1"/>
  <c r="C9" i="2"/>
  <c r="I9" i="2" s="1"/>
  <c r="C27" i="2"/>
  <c r="I27" i="2" s="1"/>
  <c r="C13" i="2"/>
  <c r="I13" i="2" s="1"/>
  <c r="C19" i="2"/>
  <c r="I19" i="2" s="1"/>
  <c r="C23" i="2"/>
  <c r="I23" i="2" s="1"/>
  <c r="C7" i="2"/>
  <c r="I7" i="2" s="1"/>
  <c r="C35" i="2"/>
  <c r="I35" i="2" s="1"/>
  <c r="C20" i="2"/>
  <c r="I20" i="2" s="1"/>
  <c r="C8" i="2"/>
  <c r="I8" i="2" s="1"/>
  <c r="C16" i="2"/>
  <c r="I16" i="2" s="1"/>
  <c r="C31" i="2"/>
  <c r="I31" i="2" s="1"/>
  <c r="C36" i="2"/>
  <c r="I36" i="2" s="1"/>
  <c r="C30" i="2"/>
  <c r="I30" i="2" s="1"/>
  <c r="C24" i="2"/>
  <c r="I24" i="2" s="1"/>
  <c r="C18" i="2"/>
  <c r="I18" i="2" s="1"/>
  <c r="C28" i="2"/>
  <c r="I28" i="2" s="1"/>
  <c r="C22" i="2"/>
  <c r="I22" i="2" s="1"/>
  <c r="C32" i="2"/>
  <c r="I32" i="2" s="1"/>
  <c r="I26" i="2"/>
  <c r="K11" i="2" l="1"/>
  <c r="L11" i="2" s="1"/>
  <c r="C38" i="2"/>
  <c r="G5" i="2"/>
  <c r="I5" i="2"/>
  <c r="I38" i="2" s="1"/>
  <c r="E75" i="2"/>
  <c r="G75" i="2" s="1"/>
  <c r="F3" i="3"/>
  <c r="J3" i="3" s="1"/>
  <c r="G22" i="2"/>
  <c r="E22" i="2"/>
  <c r="E24" i="2"/>
  <c r="G24" i="2"/>
  <c r="E31" i="2"/>
  <c r="G31" i="2"/>
  <c r="E8" i="2"/>
  <c r="G8" i="2"/>
  <c r="G20" i="2"/>
  <c r="E20" i="2"/>
  <c r="G35" i="2"/>
  <c r="E35" i="2"/>
  <c r="G7" i="2"/>
  <c r="E7" i="2"/>
  <c r="G23" i="2"/>
  <c r="E23" i="2"/>
  <c r="E19" i="2"/>
  <c r="G19" i="2"/>
  <c r="E13" i="2"/>
  <c r="G13" i="2"/>
  <c r="G27" i="2"/>
  <c r="E27" i="2"/>
  <c r="E9" i="2"/>
  <c r="G9" i="2"/>
  <c r="E34" i="2"/>
  <c r="G34" i="2"/>
  <c r="E5" i="2"/>
  <c r="G15" i="2"/>
  <c r="E15" i="2"/>
  <c r="E17" i="2"/>
  <c r="G17" i="2"/>
  <c r="G10" i="2"/>
  <c r="E10" i="2"/>
  <c r="E6" i="2"/>
  <c r="G6" i="2"/>
  <c r="E12" i="2"/>
  <c r="G12" i="2"/>
  <c r="G26" i="2"/>
  <c r="E26" i="2"/>
  <c r="G28" i="2"/>
  <c r="E28" i="2"/>
  <c r="G30" i="2"/>
  <c r="E30" i="2"/>
  <c r="G16" i="2"/>
  <c r="E16" i="2"/>
  <c r="G32" i="2"/>
  <c r="E32" i="2"/>
  <c r="E18" i="2"/>
  <c r="G18" i="2"/>
  <c r="E36" i="2"/>
  <c r="G36" i="2"/>
  <c r="E37" i="2"/>
  <c r="G37" i="2"/>
  <c r="E14" i="2"/>
  <c r="G14" i="2"/>
  <c r="E29" i="2"/>
  <c r="G29" i="2"/>
  <c r="E25" i="2"/>
  <c r="G25" i="2"/>
  <c r="G21" i="2"/>
  <c r="E21" i="2"/>
  <c r="G33" i="2"/>
  <c r="E33" i="2"/>
  <c r="G38" i="2" l="1"/>
  <c r="E38" i="2"/>
  <c r="K5" i="2"/>
  <c r="L5" i="2" l="1"/>
  <c r="K8" i="2" l="1"/>
  <c r="L8" i="2" s="1"/>
  <c r="K23" i="2"/>
  <c r="L23" i="2" s="1"/>
  <c r="K21" i="2"/>
  <c r="L21" i="2" s="1"/>
  <c r="K17" i="2"/>
  <c r="L17" i="2" s="1"/>
  <c r="K9" i="2"/>
  <c r="L9" i="2" s="1"/>
  <c r="K13" i="2"/>
  <c r="L13" i="2" s="1"/>
  <c r="K50" i="2"/>
  <c r="L50" i="2" s="1"/>
  <c r="F11" i="3" s="1"/>
  <c r="J11" i="3" s="1"/>
  <c r="K36" i="2"/>
  <c r="L36" i="2" s="1"/>
  <c r="K22" i="2"/>
  <c r="L22" i="2" s="1"/>
  <c r="K25" i="2"/>
  <c r="L25" i="2" s="1"/>
  <c r="K24" i="2"/>
  <c r="L24" i="2" s="1"/>
  <c r="K31" i="2"/>
  <c r="L31" i="2" s="1"/>
  <c r="K29" i="2"/>
  <c r="L29" i="2" s="1"/>
  <c r="K30" i="2"/>
  <c r="L30" i="2" s="1"/>
  <c r="K16" i="2"/>
  <c r="L16" i="2" s="1"/>
  <c r="K18" i="2"/>
  <c r="L18" i="2" s="1"/>
  <c r="K10" i="2"/>
  <c r="L10" i="2" s="1"/>
  <c r="K19" i="2"/>
  <c r="L19" i="2" s="1"/>
  <c r="K15" i="2"/>
  <c r="L15" i="2" s="1"/>
  <c r="K7" i="2"/>
  <c r="L7" i="2" s="1"/>
  <c r="K27" i="2"/>
  <c r="L27" i="2" s="1"/>
  <c r="K14" i="2"/>
  <c r="L14" i="2" s="1"/>
  <c r="K12" i="2"/>
  <c r="L12" i="2" s="1"/>
  <c r="K20" i="2"/>
  <c r="L20" i="2" s="1"/>
  <c r="K26" i="2"/>
  <c r="L26" i="2" s="1"/>
  <c r="K61" i="2" l="1"/>
  <c r="L61" i="2" s="1"/>
  <c r="F22" i="3" s="1"/>
  <c r="J22" i="3" s="1"/>
  <c r="K73" i="2"/>
  <c r="L73" i="2" s="1"/>
  <c r="F34" i="3" s="1"/>
  <c r="J34" i="3" s="1"/>
  <c r="K63" i="2"/>
  <c r="L63" i="2" s="1"/>
  <c r="F24" i="3" s="1"/>
  <c r="J24" i="3" s="1"/>
  <c r="K48" i="2"/>
  <c r="L48" i="2" s="1"/>
  <c r="F9" i="3" s="1"/>
  <c r="J9" i="3" s="1"/>
  <c r="K51" i="2"/>
  <c r="L51" i="2" s="1"/>
  <c r="F12" i="3" s="1"/>
  <c r="J12" i="3" s="1"/>
  <c r="K49" i="2"/>
  <c r="L49" i="2" s="1"/>
  <c r="F10" i="3" s="1"/>
  <c r="J10" i="3" s="1"/>
  <c r="K56" i="2"/>
  <c r="L56" i="2" s="1"/>
  <c r="F17" i="3" s="1"/>
  <c r="J17" i="3" s="1"/>
  <c r="K53" i="2"/>
  <c r="L53" i="2" s="1"/>
  <c r="F14" i="3" s="1"/>
  <c r="J14" i="3" s="1"/>
  <c r="K68" i="2"/>
  <c r="L68" i="2" s="1"/>
  <c r="F29" i="3" s="1"/>
  <c r="J29" i="3" s="1"/>
  <c r="K46" i="2"/>
  <c r="L46" i="2" s="1"/>
  <c r="F7" i="3" s="1"/>
  <c r="J7" i="3" s="1"/>
  <c r="K35" i="2"/>
  <c r="L35" i="2" s="1"/>
  <c r="K64" i="2"/>
  <c r="L64" i="2" s="1"/>
  <c r="F25" i="3" s="1"/>
  <c r="J25" i="3" s="1"/>
  <c r="K52" i="2"/>
  <c r="L52" i="2" s="1"/>
  <c r="F13" i="3" s="1"/>
  <c r="J13" i="3" s="1"/>
  <c r="K34" i="2"/>
  <c r="L34" i="2" s="1"/>
  <c r="K55" i="2"/>
  <c r="L55" i="2" s="1"/>
  <c r="F16" i="3" s="1"/>
  <c r="J16" i="3" s="1"/>
  <c r="K66" i="2"/>
  <c r="L66" i="2" s="1"/>
  <c r="F27" i="3" s="1"/>
  <c r="J27" i="3" s="1"/>
  <c r="K62" i="2"/>
  <c r="L62" i="2" s="1"/>
  <c r="F23" i="3" s="1"/>
  <c r="J23" i="3" s="1"/>
  <c r="K58" i="2"/>
  <c r="L58" i="2" s="1"/>
  <c r="F19" i="3" s="1"/>
  <c r="J19" i="3" s="1"/>
  <c r="K45" i="2"/>
  <c r="L45" i="2" s="1"/>
  <c r="F6" i="3" s="1"/>
  <c r="J6" i="3" s="1"/>
  <c r="K57" i="2"/>
  <c r="L57" i="2" s="1"/>
  <c r="F18" i="3" s="1"/>
  <c r="J18" i="3" s="1"/>
  <c r="K54" i="2"/>
  <c r="L54" i="2" s="1"/>
  <c r="F15" i="3" s="1"/>
  <c r="J15" i="3" s="1"/>
  <c r="K47" i="2"/>
  <c r="L47" i="2" s="1"/>
  <c r="F8" i="3" s="1"/>
  <c r="J8" i="3" s="1"/>
  <c r="K67" i="2"/>
  <c r="L67" i="2" s="1"/>
  <c r="F28" i="3" s="1"/>
  <c r="J28" i="3" s="1"/>
  <c r="K60" i="2"/>
  <c r="L60" i="2" s="1"/>
  <c r="F21" i="3" s="1"/>
  <c r="J21" i="3" s="1"/>
  <c r="K37" i="2"/>
  <c r="L37" i="2" s="1"/>
  <c r="K32" i="2"/>
  <c r="L32" i="2" s="1"/>
  <c r="K44" i="2"/>
  <c r="L44" i="2" s="1"/>
  <c r="F5" i="3" s="1"/>
  <c r="J5" i="3" s="1"/>
  <c r="K33" i="2"/>
  <c r="L33" i="2" s="1"/>
  <c r="K43" i="2"/>
  <c r="K28" i="2"/>
  <c r="L28" i="2" s="1"/>
  <c r="K59" i="2"/>
  <c r="L59" i="2" s="1"/>
  <c r="F20" i="3" s="1"/>
  <c r="J20" i="3" s="1"/>
  <c r="K70" i="2" l="1"/>
  <c r="L70" i="2" s="1"/>
  <c r="F31" i="3" s="1"/>
  <c r="J31" i="3" s="1"/>
  <c r="L43" i="2"/>
  <c r="F4" i="3" s="1"/>
  <c r="J4" i="3" s="1"/>
  <c r="K65" i="2"/>
  <c r="L65" i="2" s="1"/>
  <c r="F26" i="3" s="1"/>
  <c r="J26" i="3" s="1"/>
  <c r="K74" i="2"/>
  <c r="L74" i="2" s="1"/>
  <c r="F35" i="3" s="1"/>
  <c r="K69" i="2"/>
  <c r="L69" i="2" s="1"/>
  <c r="F30" i="3" s="1"/>
  <c r="J30" i="3" s="1"/>
  <c r="K72" i="2"/>
  <c r="L72" i="2" s="1"/>
  <c r="F33" i="3" s="1"/>
  <c r="J33" i="3" s="1"/>
  <c r="K71" i="2"/>
  <c r="L71" i="2" s="1"/>
  <c r="F32" i="3" s="1"/>
  <c r="J32" i="3" s="1"/>
  <c r="I75" i="2"/>
  <c r="F36" i="3" l="1"/>
  <c r="J36" i="3" s="1"/>
  <c r="J35" i="3"/>
  <c r="K75" i="2"/>
  <c r="L75" i="2" s="1"/>
  <c r="K6" i="2"/>
  <c r="K38" i="2" s="1"/>
  <c r="L6" i="2" l="1"/>
  <c r="L38" i="2" s="1"/>
</calcChain>
</file>

<file path=xl/sharedStrings.xml><?xml version="1.0" encoding="utf-8"?>
<sst xmlns="http://schemas.openxmlformats.org/spreadsheetml/2006/main" count="311" uniqueCount="126">
  <si>
    <t>% Bus Boardings</t>
  </si>
  <si>
    <t>% Tram Boardings</t>
  </si>
  <si>
    <t>% LUL Exits</t>
  </si>
  <si>
    <t>% DLR Exits</t>
  </si>
  <si>
    <t>BOROUGH</t>
  </si>
  <si>
    <t>Barking &amp;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</si>
  <si>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</si>
  <si>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</si>
  <si>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</si>
  <si>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</si>
  <si>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</si>
  <si>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</si>
  <si>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</si>
  <si>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</si>
  <si>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</si>
  <si>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</si>
  <si>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</si>
  <si>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</si>
  <si>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</si>
  <si>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</si>
  <si>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</si>
  <si>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</si>
  <si>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</si>
  <si>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</si>
  <si>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</si>
  <si>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</si>
  <si>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</si>
  <si>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</si>
  <si>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</si>
  <si>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</si>
  <si>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</si>
  <si>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</si>
  <si>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</si>
  <si>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</si>
  <si>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</si>
  <si>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</si>
  <si>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</si>
  <si>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</si>
  <si>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Total</t>
  </si>
  <si>
    <t>Non TFL service charges</t>
  </si>
  <si>
    <t>Total TFL charges</t>
  </si>
  <si>
    <t>Total overall</t>
  </si>
  <si>
    <t>NOTE</t>
  </si>
  <si>
    <t>2012-2013</t>
  </si>
  <si>
    <t>Authority</t>
  </si>
  <si>
    <t>Total per borough (£)</t>
  </si>
  <si>
    <t>Overall Total</t>
  </si>
  <si>
    <t>Total per borough (£)
Paid to TFL</t>
  </si>
  <si>
    <t>Total per borough (£)
Paid to London Councils</t>
  </si>
  <si>
    <t>TFL Instalments</t>
  </si>
  <si>
    <t xml:space="preserve">First </t>
  </si>
  <si>
    <t xml:space="preserve">Second </t>
  </si>
  <si>
    <t xml:space="preserve">Third </t>
  </si>
  <si>
    <t>Fourth</t>
  </si>
  <si>
    <t>2013-2014</t>
  </si>
  <si>
    <t>% LO Exits</t>
  </si>
  <si>
    <t>% NR Exits</t>
  </si>
  <si>
    <t>Non TFL buses and Reissue charges</t>
  </si>
  <si>
    <t>2014-2015</t>
  </si>
  <si>
    <t>Dates</t>
  </si>
  <si>
    <t>Value mil</t>
  </si>
  <si>
    <t>Formula Funding Percentage</t>
  </si>
  <si>
    <t>2015-2016</t>
  </si>
  <si>
    <t>% change 2012/13-2013/14</t>
  </si>
  <si>
    <t>% change 2013/14-2014/15</t>
  </si>
  <si>
    <t>% change 2014/15-2015/16</t>
  </si>
  <si>
    <t>1. TFL settlement does not include the cost of the am journeys</t>
  </si>
  <si>
    <t>Elderly Pass Holders @ 31/05/14</t>
  </si>
  <si>
    <t>Disabled Pass Holders @ 31/05/14</t>
  </si>
  <si>
    <t>Discretionary disabled Pass Holders @ 31/05/14</t>
  </si>
  <si>
    <t>Hammersmith and Fulham</t>
  </si>
  <si>
    <t>Kensington and Chelsea</t>
  </si>
  <si>
    <t>Kingston upon Thames</t>
  </si>
  <si>
    <t>Richmond upon Thames</t>
  </si>
  <si>
    <t>Elderly Pass Holders @ 31/05/15</t>
  </si>
  <si>
    <t>Disabled Pass Holders @ 31/05/15</t>
  </si>
  <si>
    <t>Discretionary disabled Pass Holders @ 31/05/15</t>
  </si>
  <si>
    <t>TOTAL Pass Holders @ 31/05/14</t>
  </si>
  <si>
    <t>TOTAL Pass Holders @ 31/05/15</t>
  </si>
  <si>
    <t xml:space="preserve">Note that </t>
  </si>
  <si>
    <t>Card volumes sent to TFL to get the usage data from 1st Jul 14-30 Jun 15</t>
  </si>
  <si>
    <t>Card volumes sent to TFL to get the usage data from 1st Jul 13-30 Jun 14</t>
  </si>
  <si>
    <t>Mode</t>
  </si>
  <si>
    <t xml:space="preserve"> Settlement 2016/17</t>
  </si>
  <si>
    <t>Bus</t>
  </si>
  <si>
    <t>London Underground</t>
  </si>
  <si>
    <t>DLR</t>
  </si>
  <si>
    <t>Tramlink</t>
  </si>
  <si>
    <t>London Overground</t>
  </si>
  <si>
    <t>Crossrail</t>
  </si>
  <si>
    <t>Greater Anglia (LO)</t>
  </si>
  <si>
    <t xml:space="preserve">Total Settlement </t>
  </si>
  <si>
    <t>National Rail (ATOC)</t>
  </si>
  <si>
    <t>Other Bus Operators (LSP routes)</t>
  </si>
  <si>
    <t>Reissue Costs</t>
  </si>
  <si>
    <t>Non TfL total</t>
  </si>
  <si>
    <t>TOTAL AMOUNT 2016/17</t>
  </si>
  <si>
    <t>2. Bus, Tram, Underground, DLR and London Overground costs are apportioned by respective usage.</t>
  </si>
  <si>
    <t xml:space="preserve">3. London Overground/Greater Anglia, Crossrail and National Rail  costs are apportioned 100% on the NR usage </t>
  </si>
  <si>
    <t>4. Non TFL buses and reissue elements are apportioned by proportion of the 2013/14 Formula Funding allocated to boroughs (as calculated by Central Government, which is fixed till 2020)</t>
  </si>
  <si>
    <t>Total for 2016/17 Scheme</t>
  </si>
  <si>
    <t>2016/17 Bus Charge</t>
  </si>
  <si>
    <t>2016/17 Tram Charge</t>
  </si>
  <si>
    <t>2016/17 LUL Charge</t>
  </si>
  <si>
    <t>2016/17 DLR Charge</t>
  </si>
  <si>
    <t>2016/17 LO Charge</t>
  </si>
  <si>
    <t>2016/17 NR Charge</t>
  </si>
  <si>
    <t>% Crossrail Exits</t>
  </si>
  <si>
    <t>2016/17 Crossrail Charge</t>
  </si>
  <si>
    <t>% Greater Anglia/LO Exits</t>
  </si>
  <si>
    <t>2016/17 Greater Anglia/LO Charge</t>
  </si>
  <si>
    <t>London Councils Instalments</t>
  </si>
  <si>
    <t>First payment 09/06/2016  (£)
Paid to TFL</t>
  </si>
  <si>
    <t>First payment 09/06/2016   (£)
Paid to London Councils</t>
  </si>
  <si>
    <t>Second payment 08/09/2016 (£)
Paid to TFL</t>
  </si>
  <si>
    <t>Second payment 08/09/2016 (£)
Paid to London Councils</t>
  </si>
  <si>
    <t xml:space="preserve"> Third payment 08/12/2016   (£)
Paid to TFL</t>
  </si>
  <si>
    <t>Third payment 08/12/2016   (£)
Paid to London Councils</t>
  </si>
  <si>
    <t>Fourth payment 09/03/2017 (£)
Paid to TFL</t>
  </si>
  <si>
    <t>Fourth payment 09/03/2017 (£)
Paid to London Councils</t>
  </si>
  <si>
    <t>2016-2017</t>
  </si>
  <si>
    <t>% change 2015/16-2016/17</t>
  </si>
  <si>
    <t>INCREASE YEAR ON YEAR: 2012/13 - 2016/17</t>
  </si>
  <si>
    <t xml:space="preserve">Appendix 1:  2016/17 Apportionment by mode and borough </t>
  </si>
  <si>
    <t>Freedom Pass Apportionment 2016/17</t>
  </si>
  <si>
    <t>Schedule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</si>
</sst>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#,##0_ ;[Red]\-#,##0\ "/>
    <numFmt numFmtId="166" formatCode="#,##0.00_ ;[Red]\-#,##0.00\ "/>
    <numFmt numFmtId="167" formatCode="&quot;£&quot;#,##0.00000"/>
    <numFmt numFmtId="168" formatCode="&quot;£&quot;#,##0.00"/>
    <numFmt numFmtId="169" formatCode="0.000%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42">
    <xf numFmtId="0" fontId="0" fillId="0" borderId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1" applyNumberFormat="0" applyFill="0" applyAlignment="0" applyProtection="0"/>
    <xf numFmtId="0" fontId="17" fillId="0" borderId="32" applyNumberFormat="0" applyFill="0" applyAlignment="0" applyProtection="0"/>
    <xf numFmtId="0" fontId="18" fillId="0" borderId="33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34" applyNumberFormat="0" applyAlignment="0" applyProtection="0"/>
    <xf numFmtId="0" fontId="23" fillId="10" borderId="35" applyNumberFormat="0" applyAlignment="0" applyProtection="0"/>
    <xf numFmtId="0" fontId="24" fillId="10" borderId="34" applyNumberFormat="0" applyAlignment="0" applyProtection="0"/>
    <xf numFmtId="0" fontId="25" fillId="0" borderId="36" applyNumberFormat="0" applyFill="0" applyAlignment="0" applyProtection="0"/>
    <xf numFmtId="0" fontId="26" fillId="11" borderId="3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9" applyNumberFormat="0" applyFill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55" borderId="40" applyNumberFormat="0" applyAlignment="0" applyProtection="0"/>
    <xf numFmtId="0" fontId="35" fillId="55" borderId="40" applyNumberFormat="0" applyAlignment="0" applyProtection="0"/>
    <xf numFmtId="0" fontId="35" fillId="55" borderId="40" applyNumberFormat="0" applyAlignment="0" applyProtection="0"/>
    <xf numFmtId="0" fontId="35" fillId="55" borderId="40" applyNumberFormat="0" applyAlignment="0" applyProtection="0"/>
    <xf numFmtId="0" fontId="36" fillId="56" borderId="41" applyNumberFormat="0" applyAlignment="0" applyProtection="0"/>
    <xf numFmtId="0" fontId="36" fillId="56" borderId="41" applyNumberFormat="0" applyAlignment="0" applyProtection="0"/>
    <xf numFmtId="0" fontId="36" fillId="56" borderId="41" applyNumberFormat="0" applyAlignment="0" applyProtection="0"/>
    <xf numFmtId="0" fontId="36" fillId="56" borderId="41" applyNumberFormat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2" borderId="40" applyNumberFormat="0" applyAlignment="0" applyProtection="0"/>
    <xf numFmtId="0" fontId="42" fillId="42" borderId="40" applyNumberFormat="0" applyAlignment="0" applyProtection="0"/>
    <xf numFmtId="0" fontId="42" fillId="42" borderId="40" applyNumberFormat="0" applyAlignment="0" applyProtection="0"/>
    <xf numFmtId="0" fontId="42" fillId="42" borderId="40" applyNumberFormat="0" applyAlignment="0" applyProtection="0"/>
    <xf numFmtId="0" fontId="43" fillId="0" borderId="45" applyNumberFormat="0" applyFill="0" applyAlignment="0" applyProtection="0"/>
    <xf numFmtId="0" fontId="43" fillId="0" borderId="45" applyNumberFormat="0" applyFill="0" applyAlignment="0" applyProtection="0"/>
    <xf numFmtId="0" fontId="43" fillId="0" borderId="45" applyNumberFormat="0" applyFill="0" applyAlignment="0" applyProtection="0"/>
    <xf numFmtId="0" fontId="43" fillId="0" borderId="45" applyNumberFormat="0" applyFill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31" fillId="58" borderId="46" applyNumberFormat="0" applyFont="0" applyAlignment="0" applyProtection="0"/>
    <xf numFmtId="0" fontId="8" fillId="58" borderId="46" applyNumberFormat="0" applyFont="0" applyAlignment="0" applyProtection="0"/>
    <xf numFmtId="0" fontId="8" fillId="58" borderId="46" applyNumberFormat="0" applyFont="0" applyAlignment="0" applyProtection="0"/>
    <xf numFmtId="0" fontId="8" fillId="58" borderId="46" applyNumberFormat="0" applyFont="0" applyAlignment="0" applyProtection="0"/>
    <xf numFmtId="0" fontId="8" fillId="58" borderId="46" applyNumberFormat="0" applyFont="0" applyAlignment="0" applyProtection="0"/>
    <xf numFmtId="0" fontId="8" fillId="58" borderId="46" applyNumberFormat="0" applyFont="0" applyAlignment="0" applyProtection="0"/>
    <xf numFmtId="0" fontId="31" fillId="58" borderId="46" applyNumberFormat="0" applyFont="0" applyAlignment="0" applyProtection="0"/>
    <xf numFmtId="0" fontId="8" fillId="58" borderId="46" applyNumberFormat="0" applyFont="0" applyAlignment="0" applyProtection="0"/>
    <xf numFmtId="0" fontId="8" fillId="58" borderId="46" applyNumberFormat="0" applyFont="0" applyAlignment="0" applyProtection="0"/>
    <xf numFmtId="0" fontId="45" fillId="55" borderId="47" applyNumberFormat="0" applyAlignment="0" applyProtection="0"/>
    <xf numFmtId="0" fontId="45" fillId="55" borderId="47" applyNumberFormat="0" applyAlignment="0" applyProtection="0"/>
    <xf numFmtId="0" fontId="45" fillId="55" borderId="47" applyNumberFormat="0" applyAlignment="0" applyProtection="0"/>
    <xf numFmtId="0" fontId="45" fillId="55" borderId="47" applyNumberFormat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8" applyNumberFormat="0" applyFill="0" applyAlignment="0" applyProtection="0"/>
    <xf numFmtId="0" fontId="47" fillId="0" borderId="48" applyNumberFormat="0" applyFill="0" applyAlignment="0" applyProtection="0"/>
    <xf numFmtId="0" fontId="47" fillId="0" borderId="48" applyNumberFormat="0" applyFill="0" applyAlignment="0" applyProtection="0"/>
    <xf numFmtId="0" fontId="47" fillId="0" borderId="4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12" borderId="38" applyNumberFormat="0" applyFont="0" applyAlignment="0" applyProtection="0"/>
  </cellStyleXfs>
  <cellXfs count="188">
    <xf numFmtId="0" fontId="0" fillId="0" borderId="0" xfId="0"/>
    <xf numFmtId="0" fontId="5" fillId="2" borderId="14" xfId="0" applyFont="1" applyFill="1" applyBorder="1"/>
    <xf numFmtId="0" fontId="5" fillId="0" borderId="14" xfId="0" applyFont="1" applyBorder="1"/>
    <xf numFmtId="165" fontId="6" fillId="0" borderId="14" xfId="0" applyNumberFormat="1" applyFont="1" applyBorder="1"/>
    <xf numFmtId="0" fontId="5" fillId="5" borderId="14" xfId="0" applyFont="1" applyFill="1" applyBorder="1"/>
    <xf numFmtId="165" fontId="6" fillId="5" borderId="14" xfId="0" applyNumberFormat="1" applyFont="1" applyFill="1" applyBorder="1"/>
    <xf numFmtId="165" fontId="6" fillId="0" borderId="14" xfId="0" applyNumberFormat="1" applyFont="1" applyFill="1" applyBorder="1"/>
    <xf numFmtId="165" fontId="6" fillId="0" borderId="3" xfId="0" applyNumberFormat="1" applyFont="1" applyBorder="1"/>
    <xf numFmtId="165" fontId="6" fillId="5" borderId="3" xfId="0" applyNumberFormat="1" applyFont="1" applyFill="1" applyBorder="1"/>
    <xf numFmtId="165" fontId="6" fillId="0" borderId="3" xfId="0" applyNumberFormat="1" applyFont="1" applyFill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165" fontId="6" fillId="5" borderId="15" xfId="0" applyNumberFormat="1" applyFont="1" applyFill="1" applyBorder="1"/>
    <xf numFmtId="165" fontId="6" fillId="5" borderId="16" xfId="0" applyNumberFormat="1" applyFont="1" applyFill="1" applyBorder="1"/>
    <xf numFmtId="165" fontId="6" fillId="0" borderId="15" xfId="0" applyNumberFormat="1" applyFont="1" applyFill="1" applyBorder="1"/>
    <xf numFmtId="165" fontId="6" fillId="0" borderId="16" xfId="0" applyNumberFormat="1" applyFont="1" applyFill="1" applyBorder="1"/>
    <xf numFmtId="0" fontId="7" fillId="0" borderId="0" xfId="0" applyFont="1"/>
    <xf numFmtId="0" fontId="6" fillId="0" borderId="0" xfId="0" applyFont="1"/>
    <xf numFmtId="164" fontId="7" fillId="0" borderId="0" xfId="0" applyNumberFormat="1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/>
    <xf numFmtId="10" fontId="7" fillId="0" borderId="1" xfId="0" applyNumberFormat="1" applyFont="1" applyFill="1" applyBorder="1"/>
    <xf numFmtId="164" fontId="7" fillId="0" borderId="2" xfId="0" applyNumberFormat="1" applyFont="1" applyFill="1" applyBorder="1"/>
    <xf numFmtId="164" fontId="7" fillId="0" borderId="5" xfId="0" applyNumberFormat="1" applyFont="1" applyFill="1" applyBorder="1"/>
    <xf numFmtId="10" fontId="8" fillId="0" borderId="6" xfId="0" applyNumberFormat="1" applyFont="1" applyFill="1" applyBorder="1"/>
    <xf numFmtId="164" fontId="8" fillId="0" borderId="7" xfId="0" applyNumberFormat="1" applyFont="1" applyFill="1" applyBorder="1"/>
    <xf numFmtId="164" fontId="7" fillId="0" borderId="6" xfId="0" applyNumberFormat="1" applyFont="1" applyFill="1" applyBorder="1"/>
    <xf numFmtId="164" fontId="7" fillId="0" borderId="7" xfId="0" applyNumberFormat="1" applyFont="1" applyFill="1" applyBorder="1"/>
    <xf numFmtId="3" fontId="4" fillId="4" borderId="3" xfId="0" applyNumberFormat="1" applyFont="1" applyFill="1" applyBorder="1"/>
    <xf numFmtId="10" fontId="7" fillId="4" borderId="1" xfId="0" applyNumberFormat="1" applyFont="1" applyFill="1" applyBorder="1"/>
    <xf numFmtId="164" fontId="7" fillId="4" borderId="2" xfId="0" applyNumberFormat="1" applyFont="1" applyFill="1" applyBorder="1"/>
    <xf numFmtId="164" fontId="7" fillId="4" borderId="5" xfId="0" applyNumberFormat="1" applyFont="1" applyFill="1" applyBorder="1"/>
    <xf numFmtId="10" fontId="8" fillId="4" borderId="6" xfId="0" applyNumberFormat="1" applyFont="1" applyFill="1" applyBorder="1"/>
    <xf numFmtId="164" fontId="8" fillId="4" borderId="7" xfId="0" applyNumberFormat="1" applyFont="1" applyFill="1" applyBorder="1"/>
    <xf numFmtId="164" fontId="7" fillId="4" borderId="6" xfId="0" applyNumberFormat="1" applyFont="1" applyFill="1" applyBorder="1"/>
    <xf numFmtId="164" fontId="7" fillId="4" borderId="7" xfId="0" applyNumberFormat="1" applyFont="1" applyFill="1" applyBorder="1"/>
    <xf numFmtId="3" fontId="4" fillId="0" borderId="3" xfId="0" applyNumberFormat="1" applyFont="1" applyFill="1" applyBorder="1"/>
    <xf numFmtId="3" fontId="4" fillId="3" borderId="3" xfId="0" applyNumberFormat="1" applyFont="1" applyFill="1" applyBorder="1"/>
    <xf numFmtId="3" fontId="4" fillId="3" borderId="4" xfId="0" applyNumberFormat="1" applyFont="1" applyFill="1" applyBorder="1"/>
    <xf numFmtId="3" fontId="4" fillId="2" borderId="9" xfId="0" applyNumberFormat="1" applyFont="1" applyFill="1" applyBorder="1"/>
    <xf numFmtId="10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2" borderId="13" xfId="0" applyNumberFormat="1" applyFont="1" applyFill="1" applyBorder="1"/>
    <xf numFmtId="10" fontId="4" fillId="2" borderId="8" xfId="0" applyNumberFormat="1" applyFont="1" applyFill="1" applyBorder="1"/>
    <xf numFmtId="164" fontId="4" fillId="2" borderId="10" xfId="0" applyNumberFormat="1" applyFont="1" applyFill="1" applyBorder="1"/>
    <xf numFmtId="164" fontId="4" fillId="2" borderId="8" xfId="0" applyNumberFormat="1" applyFont="1" applyFill="1" applyBorder="1"/>
    <xf numFmtId="3" fontId="4" fillId="0" borderId="0" xfId="0" applyNumberFormat="1" applyFont="1" applyFill="1" applyBorder="1"/>
    <xf numFmtId="3" fontId="8" fillId="0" borderId="0" xfId="0" applyNumberFormat="1" applyFont="1" applyFill="1" applyBorder="1"/>
    <xf numFmtId="3" fontId="4" fillId="0" borderId="17" xfId="0" applyNumberFormat="1" applyFont="1" applyFill="1" applyBorder="1"/>
    <xf numFmtId="164" fontId="6" fillId="3" borderId="17" xfId="0" applyNumberFormat="1" applyFont="1" applyFill="1" applyBorder="1"/>
    <xf numFmtId="10" fontId="6" fillId="3" borderId="17" xfId="1" applyNumberFormat="1" applyFont="1" applyFill="1" applyBorder="1"/>
    <xf numFmtId="164" fontId="6" fillId="3" borderId="6" xfId="0" applyNumberFormat="1" applyFont="1" applyFill="1" applyBorder="1"/>
    <xf numFmtId="3" fontId="4" fillId="4" borderId="18" xfId="0" applyNumberFormat="1" applyFont="1" applyFill="1" applyBorder="1"/>
    <xf numFmtId="164" fontId="6" fillId="4" borderId="17" xfId="0" applyNumberFormat="1" applyFont="1" applyFill="1" applyBorder="1"/>
    <xf numFmtId="10" fontId="6" fillId="4" borderId="17" xfId="1" applyNumberFormat="1" applyFont="1" applyFill="1" applyBorder="1"/>
    <xf numFmtId="164" fontId="6" fillId="4" borderId="6" xfId="0" applyNumberFormat="1" applyFont="1" applyFill="1" applyBorder="1"/>
    <xf numFmtId="164" fontId="4" fillId="2" borderId="9" xfId="0" applyNumberFormat="1" applyFont="1" applyFill="1" applyBorder="1"/>
    <xf numFmtId="10" fontId="4" fillId="2" borderId="9" xfId="1" applyNumberFormat="1" applyFont="1" applyFill="1" applyBorder="1"/>
    <xf numFmtId="0" fontId="9" fillId="0" borderId="0" xfId="0" applyFont="1"/>
    <xf numFmtId="0" fontId="5" fillId="0" borderId="0" xfId="0" applyFont="1"/>
    <xf numFmtId="164" fontId="9" fillId="0" borderId="0" xfId="0" applyNumberFormat="1" applyFont="1"/>
    <xf numFmtId="165" fontId="6" fillId="0" borderId="19" xfId="0" applyNumberFormat="1" applyFont="1" applyBorder="1"/>
    <xf numFmtId="165" fontId="6" fillId="5" borderId="19" xfId="0" applyNumberFormat="1" applyFont="1" applyFill="1" applyBorder="1"/>
    <xf numFmtId="165" fontId="6" fillId="0" borderId="19" xfId="0" applyNumberFormat="1" applyFont="1" applyFill="1" applyBorder="1"/>
    <xf numFmtId="0" fontId="5" fillId="0" borderId="20" xfId="0" applyFont="1" applyBorder="1"/>
    <xf numFmtId="165" fontId="6" fillId="0" borderId="2" xfId="0" applyNumberFormat="1" applyFont="1" applyBorder="1"/>
    <xf numFmtId="165" fontId="6" fillId="0" borderId="1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0" fontId="5" fillId="2" borderId="11" xfId="0" applyFont="1" applyFill="1" applyBorder="1"/>
    <xf numFmtId="165" fontId="4" fillId="2" borderId="21" xfId="0" applyNumberFormat="1" applyFont="1" applyFill="1" applyBorder="1" applyAlignment="1">
      <alignment horizontal="center" wrapText="1"/>
    </xf>
    <xf numFmtId="165" fontId="5" fillId="2" borderId="11" xfId="0" applyNumberFormat="1" applyFont="1" applyFill="1" applyBorder="1" applyAlignment="1">
      <alignment horizontal="center" wrapText="1"/>
    </xf>
    <xf numFmtId="165" fontId="5" fillId="2" borderId="13" xfId="0" applyNumberFormat="1" applyFont="1" applyFill="1" applyBorder="1" applyAlignment="1">
      <alignment horizontal="center" wrapText="1"/>
    </xf>
    <xf numFmtId="165" fontId="5" fillId="2" borderId="8" xfId="0" applyNumberFormat="1" applyFont="1" applyFill="1" applyBorder="1" applyAlignment="1">
      <alignment horizontal="center" wrapText="1"/>
    </xf>
    <xf numFmtId="0" fontId="5" fillId="0" borderId="23" xfId="0" applyFont="1" applyBorder="1"/>
    <xf numFmtId="165" fontId="6" fillId="0" borderId="4" xfId="0" applyNumberFormat="1" applyFont="1" applyBorder="1"/>
    <xf numFmtId="165" fontId="6" fillId="0" borderId="23" xfId="0" applyNumberFormat="1" applyFont="1" applyBorder="1"/>
    <xf numFmtId="165" fontId="6" fillId="0" borderId="24" xfId="0" applyNumberFormat="1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165" fontId="5" fillId="5" borderId="11" xfId="0" applyNumberFormat="1" applyFont="1" applyFill="1" applyBorder="1"/>
    <xf numFmtId="165" fontId="5" fillId="5" borderId="27" xfId="0" applyNumberFormat="1" applyFont="1" applyFill="1" applyBorder="1"/>
    <xf numFmtId="165" fontId="5" fillId="5" borderId="8" xfId="0" applyNumberFormat="1" applyFont="1" applyFill="1" applyBorder="1"/>
    <xf numFmtId="165" fontId="6" fillId="0" borderId="28" xfId="0" applyNumberFormat="1" applyFont="1" applyBorder="1"/>
    <xf numFmtId="165" fontId="6" fillId="5" borderId="22" xfId="0" applyNumberFormat="1" applyFont="1" applyFill="1" applyBorder="1"/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justify" vertical="center" wrapText="1"/>
    </xf>
    <xf numFmtId="164" fontId="0" fillId="0" borderId="0" xfId="0" applyNumberFormat="1"/>
    <xf numFmtId="165" fontId="4" fillId="2" borderId="22" xfId="0" applyNumberFormat="1" applyFont="1" applyFill="1" applyBorder="1" applyAlignment="1">
      <alignment horizontal="center" wrapText="1"/>
    </xf>
    <xf numFmtId="165" fontId="4" fillId="2" borderId="12" xfId="0" applyNumberFormat="1" applyFont="1" applyFill="1" applyBorder="1" applyAlignment="1">
      <alignment horizontal="center" wrapText="1"/>
    </xf>
    <xf numFmtId="165" fontId="7" fillId="0" borderId="0" xfId="0" applyNumberFormat="1" applyFont="1"/>
    <xf numFmtId="166" fontId="6" fillId="0" borderId="28" xfId="0" applyNumberFormat="1" applyFont="1" applyBorder="1"/>
    <xf numFmtId="166" fontId="6" fillId="5" borderId="14" xfId="0" applyNumberFormat="1" applyFont="1" applyFill="1" applyBorder="1"/>
    <xf numFmtId="166" fontId="6" fillId="0" borderId="14" xfId="0" applyNumberFormat="1" applyFont="1" applyBorder="1"/>
    <xf numFmtId="166" fontId="6" fillId="0" borderId="14" xfId="0" applyNumberFormat="1" applyFont="1" applyFill="1" applyBorder="1"/>
    <xf numFmtId="166" fontId="6" fillId="0" borderId="23" xfId="0" applyNumberFormat="1" applyFont="1" applyBorder="1"/>
    <xf numFmtId="9" fontId="7" fillId="0" borderId="0" xfId="1" applyNumberFormat="1" applyFont="1"/>
    <xf numFmtId="15" fontId="11" fillId="0" borderId="0" xfId="0" applyNumberFormat="1" applyFont="1" applyAlignment="1">
      <alignment horizontal="justify" vertical="center" wrapText="1"/>
    </xf>
    <xf numFmtId="0" fontId="12" fillId="0" borderId="0" xfId="0" applyFont="1"/>
    <xf numFmtId="166" fontId="6" fillId="0" borderId="2" xfId="0" applyNumberFormat="1" applyFont="1" applyBorder="1"/>
    <xf numFmtId="166" fontId="6" fillId="0" borderId="1" xfId="0" applyNumberFormat="1" applyFont="1" applyBorder="1"/>
    <xf numFmtId="166" fontId="6" fillId="0" borderId="5" xfId="0" applyNumberFormat="1" applyFont="1" applyBorder="1"/>
    <xf numFmtId="166" fontId="6" fillId="0" borderId="6" xfId="0" applyNumberFormat="1" applyFont="1" applyBorder="1"/>
    <xf numFmtId="166" fontId="6" fillId="5" borderId="3" xfId="0" applyNumberFormat="1" applyFont="1" applyFill="1" applyBorder="1"/>
    <xf numFmtId="166" fontId="6" fillId="5" borderId="15" xfId="0" applyNumberFormat="1" applyFont="1" applyFill="1" applyBorder="1"/>
    <xf numFmtId="166" fontId="6" fillId="5" borderId="16" xfId="0" applyNumberFormat="1" applyFont="1" applyFill="1" applyBorder="1"/>
    <xf numFmtId="166" fontId="6" fillId="5" borderId="19" xfId="0" applyNumberFormat="1" applyFont="1" applyFill="1" applyBorder="1"/>
    <xf numFmtId="166" fontId="6" fillId="0" borderId="3" xfId="0" applyNumberFormat="1" applyFont="1" applyBorder="1"/>
    <xf numFmtId="166" fontId="6" fillId="0" borderId="15" xfId="0" applyNumberFormat="1" applyFont="1" applyBorder="1"/>
    <xf numFmtId="166" fontId="6" fillId="0" borderId="16" xfId="0" applyNumberFormat="1" applyFont="1" applyBorder="1"/>
    <xf numFmtId="166" fontId="6" fillId="0" borderId="19" xfId="0" applyNumberFormat="1" applyFont="1" applyBorder="1"/>
    <xf numFmtId="166" fontId="6" fillId="0" borderId="3" xfId="0" applyNumberFormat="1" applyFont="1" applyFill="1" applyBorder="1"/>
    <xf numFmtId="166" fontId="6" fillId="0" borderId="15" xfId="0" applyNumberFormat="1" applyFont="1" applyFill="1" applyBorder="1"/>
    <xf numFmtId="166" fontId="6" fillId="0" borderId="16" xfId="0" applyNumberFormat="1" applyFont="1" applyFill="1" applyBorder="1"/>
    <xf numFmtId="166" fontId="6" fillId="0" borderId="19" xfId="0" applyNumberFormat="1" applyFont="1" applyFill="1" applyBorder="1"/>
    <xf numFmtId="166" fontId="6" fillId="0" borderId="4" xfId="0" applyNumberFormat="1" applyFont="1" applyBorder="1"/>
    <xf numFmtId="166" fontId="6" fillId="0" borderId="24" xfId="0" applyNumberFormat="1" applyFont="1" applyBorder="1"/>
    <xf numFmtId="166" fontId="6" fillId="0" borderId="25" xfId="0" applyNumberFormat="1" applyFont="1" applyBorder="1"/>
    <xf numFmtId="166" fontId="6" fillId="0" borderId="26" xfId="0" applyNumberFormat="1" applyFont="1" applyBorder="1"/>
    <xf numFmtId="164" fontId="5" fillId="3" borderId="6" xfId="0" applyNumberFormat="1" applyFont="1" applyFill="1" applyBorder="1"/>
    <xf numFmtId="164" fontId="5" fillId="4" borderId="6" xfId="0" applyNumberFormat="1" applyFont="1" applyFill="1" applyBorder="1"/>
    <xf numFmtId="14" fontId="8" fillId="0" borderId="0" xfId="0" applyNumberFormat="1" applyFont="1" applyAlignment="1">
      <alignment horizontal="left"/>
    </xf>
    <xf numFmtId="0" fontId="13" fillId="0" borderId="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9" fontId="7" fillId="0" borderId="0" xfId="0" applyNumberFormat="1" applyFont="1"/>
    <xf numFmtId="164" fontId="14" fillId="0" borderId="30" xfId="0" applyNumberFormat="1" applyFont="1" applyBorder="1" applyAlignment="1">
      <alignment horizontal="right" vertical="center"/>
    </xf>
    <xf numFmtId="0" fontId="8" fillId="0" borderId="0" xfId="0" applyFont="1" applyFill="1"/>
    <xf numFmtId="166" fontId="7" fillId="0" borderId="0" xfId="0" applyNumberFormat="1" applyFont="1"/>
    <xf numFmtId="167" fontId="7" fillId="0" borderId="0" xfId="0" applyNumberFormat="1" applyFont="1"/>
    <xf numFmtId="10" fontId="6" fillId="3" borderId="6" xfId="1" applyNumberFormat="1" applyFont="1" applyFill="1" applyBorder="1"/>
    <xf numFmtId="10" fontId="6" fillId="4" borderId="6" xfId="1" applyNumberFormat="1" applyFont="1" applyFill="1" applyBorder="1"/>
    <xf numFmtId="10" fontId="4" fillId="2" borderId="8" xfId="1" applyNumberFormat="1" applyFont="1" applyFill="1" applyBorder="1"/>
    <xf numFmtId="166" fontId="6" fillId="5" borderId="22" xfId="0" applyNumberFormat="1" applyFont="1" applyFill="1" applyBorder="1"/>
    <xf numFmtId="166" fontId="5" fillId="5" borderId="11" xfId="0" applyNumberFormat="1" applyFont="1" applyFill="1" applyBorder="1"/>
    <xf numFmtId="166" fontId="5" fillId="5" borderId="27" xfId="0" applyNumberFormat="1" applyFont="1" applyFill="1" applyBorder="1"/>
    <xf numFmtId="166" fontId="5" fillId="5" borderId="8" xfId="0" applyNumberFormat="1" applyFont="1" applyFill="1" applyBorder="1"/>
    <xf numFmtId="168" fontId="7" fillId="0" borderId="0" xfId="0" applyNumberFormat="1" applyFont="1"/>
    <xf numFmtId="9" fontId="7" fillId="0" borderId="0" xfId="1" applyFont="1"/>
    <xf numFmtId="3" fontId="50" fillId="0" borderId="17" xfId="42" applyNumberFormat="1" applyFont="1" applyFill="1" applyBorder="1"/>
    <xf numFmtId="3" fontId="50" fillId="0" borderId="6" xfId="42" applyNumberFormat="1" applyFont="1" applyFill="1" applyBorder="1"/>
    <xf numFmtId="3" fontId="50" fillId="0" borderId="6" xfId="42" applyNumberFormat="1" applyFont="1" applyFill="1" applyBorder="1" applyAlignment="1">
      <alignment horizontal="center"/>
    </xf>
    <xf numFmtId="3" fontId="50" fillId="0" borderId="18" xfId="42" applyNumberFormat="1" applyFont="1" applyFill="1" applyBorder="1"/>
    <xf numFmtId="3" fontId="50" fillId="0" borderId="49" xfId="42" applyNumberFormat="1" applyFont="1" applyFill="1" applyBorder="1"/>
    <xf numFmtId="3" fontId="49" fillId="0" borderId="9" xfId="42" applyNumberFormat="1" applyFont="1" applyFill="1" applyBorder="1"/>
    <xf numFmtId="0" fontId="49" fillId="59" borderId="9" xfId="42" applyFont="1" applyFill="1" applyBorder="1" applyAlignment="1">
      <alignment vertical="top" wrapText="1"/>
    </xf>
    <xf numFmtId="0" fontId="49" fillId="59" borderId="8" xfId="42" applyFont="1" applyFill="1" applyBorder="1" applyAlignment="1">
      <alignment vertical="top" wrapText="1"/>
    </xf>
    <xf numFmtId="0" fontId="50" fillId="59" borderId="8" xfId="42" applyFont="1" applyFill="1" applyBorder="1" applyAlignment="1">
      <alignment wrapText="1"/>
    </xf>
    <xf numFmtId="3" fontId="50" fillId="0" borderId="8" xfId="42" applyNumberFormat="1" applyFont="1" applyFill="1" applyBorder="1"/>
    <xf numFmtId="3" fontId="49" fillId="0" borderId="8" xfId="42" applyNumberFormat="1" applyFont="1" applyFill="1" applyBorder="1" applyAlignment="1">
      <alignment horizontal="center"/>
    </xf>
    <xf numFmtId="9" fontId="0" fillId="0" borderId="0" xfId="1" applyFont="1"/>
    <xf numFmtId="0" fontId="49" fillId="2" borderId="50" xfId="0" applyFont="1" applyFill="1" applyBorder="1" applyAlignment="1">
      <alignment vertical="top" wrapText="1"/>
    </xf>
    <xf numFmtId="164" fontId="49" fillId="2" borderId="51" xfId="0" quotePrefix="1" applyNumberFormat="1" applyFont="1" applyFill="1" applyBorder="1" applyAlignment="1">
      <alignment horizontal="center" vertical="top" wrapText="1"/>
    </xf>
    <xf numFmtId="0" fontId="11" fillId="0" borderId="18" xfId="0" applyFont="1" applyFill="1" applyBorder="1"/>
    <xf numFmtId="0" fontId="10" fillId="0" borderId="0" xfId="0" applyFont="1"/>
    <xf numFmtId="164" fontId="11" fillId="0" borderId="19" xfId="152" applyNumberFormat="1" applyFont="1" applyFill="1" applyBorder="1"/>
    <xf numFmtId="0" fontId="51" fillId="0" borderId="9" xfId="0" applyFont="1" applyFill="1" applyBorder="1"/>
    <xf numFmtId="164" fontId="51" fillId="0" borderId="8" xfId="152" applyNumberFormat="1" applyFont="1" applyFill="1" applyBorder="1"/>
    <xf numFmtId="0" fontId="51" fillId="0" borderId="0" xfId="0" applyFont="1" applyFill="1" applyBorder="1"/>
    <xf numFmtId="164" fontId="51" fillId="0" borderId="52" xfId="152" applyNumberFormat="1" applyFont="1" applyFill="1" applyBorder="1"/>
    <xf numFmtId="0" fontId="51" fillId="0" borderId="50" xfId="0" applyFont="1" applyFill="1" applyBorder="1"/>
    <xf numFmtId="164" fontId="51" fillId="0" borderId="51" xfId="0" applyNumberFormat="1" applyFont="1" applyFill="1" applyBorder="1" applyAlignment="1">
      <alignment horizontal="right"/>
    </xf>
    <xf numFmtId="0" fontId="51" fillId="0" borderId="18" xfId="0" applyFont="1" applyFill="1" applyBorder="1"/>
    <xf numFmtId="164" fontId="51" fillId="0" borderId="19" xfId="0" applyNumberFormat="1" applyFont="1" applyFill="1" applyBorder="1" applyAlignment="1">
      <alignment horizontal="right"/>
    </xf>
    <xf numFmtId="0" fontId="11" fillId="0" borderId="53" xfId="0" applyFont="1" applyFill="1" applyBorder="1"/>
    <xf numFmtId="164" fontId="11" fillId="0" borderId="19" xfId="0" applyNumberFormat="1" applyFont="1" applyFill="1" applyBorder="1" applyAlignment="1">
      <alignment horizontal="right"/>
    </xf>
    <xf numFmtId="164" fontId="51" fillId="0" borderId="8" xfId="0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52" xfId="0" applyFont="1" applyFill="1" applyBorder="1"/>
    <xf numFmtId="0" fontId="51" fillId="60" borderId="9" xfId="0" applyFont="1" applyFill="1" applyBorder="1" applyAlignment="1">
      <alignment wrapText="1"/>
    </xf>
    <xf numFmtId="164" fontId="51" fillId="0" borderId="8" xfId="0" applyNumberFormat="1" applyFont="1" applyFill="1" applyBorder="1"/>
    <xf numFmtId="14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14" fontId="13" fillId="0" borderId="27" xfId="0" applyNumberFormat="1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right" vertical="center"/>
    </xf>
    <xf numFmtId="10" fontId="7" fillId="0" borderId="0" xfId="0" applyNumberFormat="1" applyFont="1"/>
    <xf numFmtId="169" fontId="7" fillId="0" borderId="0" xfId="1" applyNumberFormat="1" applyFont="1"/>
    <xf numFmtId="0" fontId="52" fillId="0" borderId="0" xfId="0" applyFont="1" applyFill="1"/>
    <xf numFmtId="0" fontId="53" fillId="0" borderId="0" xfId="0" applyFont="1" applyFill="1"/>
    <xf numFmtId="0" fontId="53" fillId="0" borderId="0" xfId="0" applyFont="1"/>
  </cellXfs>
  <cellStyles count="242">
    <cellStyle name="20% - Accent1" xfId="19" builtinId="30" customBuiltin="1"/>
    <cellStyle name="20% - Accent1 2" xfId="44"/>
    <cellStyle name="20% - Accent1 3" xfId="45"/>
    <cellStyle name="20% - Accent1 4" xfId="46"/>
    <cellStyle name="20% - Accent1 5" xfId="43"/>
    <cellStyle name="20% - Accent2" xfId="23" builtinId="34" customBuiltin="1"/>
    <cellStyle name="20% - Accent2 2" xfId="48"/>
    <cellStyle name="20% - Accent2 3" xfId="49"/>
    <cellStyle name="20% - Accent2 4" xfId="50"/>
    <cellStyle name="20% - Accent2 5" xfId="47"/>
    <cellStyle name="20% - Accent3" xfId="27" builtinId="38" customBuiltin="1"/>
    <cellStyle name="20% - Accent3 2" xfId="52"/>
    <cellStyle name="20% - Accent3 3" xfId="53"/>
    <cellStyle name="20% - Accent3 4" xfId="54"/>
    <cellStyle name="20% - Accent3 5" xfId="51"/>
    <cellStyle name="20% - Accent4" xfId="31" builtinId="42" customBuiltin="1"/>
    <cellStyle name="20% - Accent4 2" xfId="56"/>
    <cellStyle name="20% - Accent4 3" xfId="57"/>
    <cellStyle name="20% - Accent4 4" xfId="58"/>
    <cellStyle name="20% - Accent4 5" xfId="55"/>
    <cellStyle name="20% - Accent5" xfId="35" builtinId="46" customBuiltin="1"/>
    <cellStyle name="20% - Accent5 2" xfId="60"/>
    <cellStyle name="20% - Accent5 3" xfId="61"/>
    <cellStyle name="20% - Accent5 4" xfId="62"/>
    <cellStyle name="20% - Accent5 5" xfId="59"/>
    <cellStyle name="20% - Accent6" xfId="39" builtinId="50" customBuiltin="1"/>
    <cellStyle name="20% - Accent6 2" xfId="64"/>
    <cellStyle name="20% - Accent6 3" xfId="65"/>
    <cellStyle name="20% - Accent6 4" xfId="66"/>
    <cellStyle name="20% - Accent6 5" xfId="63"/>
    <cellStyle name="40% - Accent1" xfId="20" builtinId="31" customBuiltin="1"/>
    <cellStyle name="40% - Accent1 2" xfId="68"/>
    <cellStyle name="40% - Accent1 3" xfId="69"/>
    <cellStyle name="40% - Accent1 4" xfId="70"/>
    <cellStyle name="40% - Accent1 5" xfId="67"/>
    <cellStyle name="40% - Accent2" xfId="24" builtinId="35" customBuiltin="1"/>
    <cellStyle name="40% - Accent2 2" xfId="72"/>
    <cellStyle name="40% - Accent2 3" xfId="73"/>
    <cellStyle name="40% - Accent2 4" xfId="74"/>
    <cellStyle name="40% - Accent2 5" xfId="71"/>
    <cellStyle name="40% - Accent3" xfId="28" builtinId="39" customBuiltin="1"/>
    <cellStyle name="40% - Accent3 2" xfId="76"/>
    <cellStyle name="40% - Accent3 3" xfId="77"/>
    <cellStyle name="40% - Accent3 4" xfId="78"/>
    <cellStyle name="40% - Accent3 5" xfId="75"/>
    <cellStyle name="40% - Accent4" xfId="32" builtinId="43" customBuiltin="1"/>
    <cellStyle name="40% - Accent4 2" xfId="80"/>
    <cellStyle name="40% - Accent4 3" xfId="81"/>
    <cellStyle name="40% - Accent4 4" xfId="82"/>
    <cellStyle name="40% - Accent4 5" xfId="79"/>
    <cellStyle name="40% - Accent5" xfId="36" builtinId="47" customBuiltin="1"/>
    <cellStyle name="40% - Accent5 2" xfId="84"/>
    <cellStyle name="40% - Accent5 3" xfId="85"/>
    <cellStyle name="40% - Accent5 4" xfId="86"/>
    <cellStyle name="40% - Accent5 5" xfId="83"/>
    <cellStyle name="40% - Accent6" xfId="40" builtinId="51" customBuiltin="1"/>
    <cellStyle name="40% - Accent6 2" xfId="88"/>
    <cellStyle name="40% - Accent6 3" xfId="89"/>
    <cellStyle name="40% - Accent6 4" xfId="90"/>
    <cellStyle name="40% - Accent6 5" xfId="87"/>
    <cellStyle name="60% - Accent1" xfId="21" builtinId="32" customBuiltin="1"/>
    <cellStyle name="60% - Accent1 2" xfId="92"/>
    <cellStyle name="60% - Accent1 3" xfId="93"/>
    <cellStyle name="60% - Accent1 4" xfId="94"/>
    <cellStyle name="60% - Accent1 5" xfId="91"/>
    <cellStyle name="60% - Accent2" xfId="25" builtinId="36" customBuiltin="1"/>
    <cellStyle name="60% - Accent2 2" xfId="96"/>
    <cellStyle name="60% - Accent2 3" xfId="97"/>
    <cellStyle name="60% - Accent2 4" xfId="98"/>
    <cellStyle name="60% - Accent2 5" xfId="95"/>
    <cellStyle name="60% - Accent3" xfId="29" builtinId="40" customBuiltin="1"/>
    <cellStyle name="60% - Accent3 2" xfId="100"/>
    <cellStyle name="60% - Accent3 3" xfId="101"/>
    <cellStyle name="60% - Accent3 4" xfId="102"/>
    <cellStyle name="60% - Accent3 5" xfId="99"/>
    <cellStyle name="60% - Accent4" xfId="33" builtinId="44" customBuiltin="1"/>
    <cellStyle name="60% - Accent4 2" xfId="104"/>
    <cellStyle name="60% - Accent4 3" xfId="105"/>
    <cellStyle name="60% - Accent4 4" xfId="106"/>
    <cellStyle name="60% - Accent4 5" xfId="103"/>
    <cellStyle name="60% - Accent5" xfId="37" builtinId="48" customBuiltin="1"/>
    <cellStyle name="60% - Accent5 2" xfId="108"/>
    <cellStyle name="60% - Accent5 3" xfId="109"/>
    <cellStyle name="60% - Accent5 4" xfId="110"/>
    <cellStyle name="60% - Accent5 5" xfId="107"/>
    <cellStyle name="60% - Accent6" xfId="41" builtinId="52" customBuiltin="1"/>
    <cellStyle name="60% - Accent6 2" xfId="112"/>
    <cellStyle name="60% - Accent6 3" xfId="113"/>
    <cellStyle name="60% - Accent6 4" xfId="114"/>
    <cellStyle name="60% - Accent6 5" xfId="111"/>
    <cellStyle name="Accent1" xfId="18" builtinId="29" customBuiltin="1"/>
    <cellStyle name="Accent1 2" xfId="116"/>
    <cellStyle name="Accent1 3" xfId="117"/>
    <cellStyle name="Accent1 4" xfId="118"/>
    <cellStyle name="Accent1 5" xfId="115"/>
    <cellStyle name="Accent2" xfId="22" builtinId="33" customBuiltin="1"/>
    <cellStyle name="Accent2 2" xfId="120"/>
    <cellStyle name="Accent2 3" xfId="121"/>
    <cellStyle name="Accent2 4" xfId="122"/>
    <cellStyle name="Accent2 5" xfId="119"/>
    <cellStyle name="Accent3" xfId="26" builtinId="37" customBuiltin="1"/>
    <cellStyle name="Accent3 2" xfId="124"/>
    <cellStyle name="Accent3 3" xfId="125"/>
    <cellStyle name="Accent3 4" xfId="126"/>
    <cellStyle name="Accent3 5" xfId="123"/>
    <cellStyle name="Accent4" xfId="30" builtinId="41" customBuiltin="1"/>
    <cellStyle name="Accent4 2" xfId="128"/>
    <cellStyle name="Accent4 3" xfId="129"/>
    <cellStyle name="Accent4 4" xfId="130"/>
    <cellStyle name="Accent4 5" xfId="127"/>
    <cellStyle name="Accent5" xfId="34" builtinId="45" customBuiltin="1"/>
    <cellStyle name="Accent5 2" xfId="132"/>
    <cellStyle name="Accent5 3" xfId="133"/>
    <cellStyle name="Accent5 4" xfId="134"/>
    <cellStyle name="Accent5 5" xfId="131"/>
    <cellStyle name="Accent6" xfId="38" builtinId="49" customBuiltin="1"/>
    <cellStyle name="Accent6 2" xfId="136"/>
    <cellStyle name="Accent6 3" xfId="137"/>
    <cellStyle name="Accent6 4" xfId="138"/>
    <cellStyle name="Accent6 5" xfId="135"/>
    <cellStyle name="Bad" xfId="8" builtinId="27" customBuiltin="1"/>
    <cellStyle name="Bad 2" xfId="140"/>
    <cellStyle name="Bad 3" xfId="141"/>
    <cellStyle name="Bad 4" xfId="142"/>
    <cellStyle name="Bad 5" xfId="139"/>
    <cellStyle name="Calculation" xfId="12" builtinId="22" customBuiltin="1"/>
    <cellStyle name="Calculation 2" xfId="144"/>
    <cellStyle name="Calculation 3" xfId="145"/>
    <cellStyle name="Calculation 4" xfId="146"/>
    <cellStyle name="Calculation 5" xfId="143"/>
    <cellStyle name="Check Cell" xfId="14" builtinId="23" customBuiltin="1"/>
    <cellStyle name="Check Cell 2" xfId="148"/>
    <cellStyle name="Check Cell 3" xfId="149"/>
    <cellStyle name="Check Cell 4" xfId="150"/>
    <cellStyle name="Check Cell 5" xfId="147"/>
    <cellStyle name="Comma 2" xfId="152"/>
    <cellStyle name="Comma 2 2" xfId="153"/>
    <cellStyle name="Comma 3" xfId="154"/>
    <cellStyle name="Comma 3 2" xfId="155"/>
    <cellStyle name="Comma 4" xfId="156"/>
    <cellStyle name="Comma 5" xfId="157"/>
    <cellStyle name="Comma 5 2" xfId="158"/>
    <cellStyle name="Comma 5 3" xfId="159"/>
    <cellStyle name="Comma 6" xfId="151"/>
    <cellStyle name="Currency 2" xfId="160"/>
    <cellStyle name="Explanatory Text" xfId="16" builtinId="53" customBuiltin="1"/>
    <cellStyle name="Explanatory Text 2" xfId="162"/>
    <cellStyle name="Explanatory Text 3" xfId="163"/>
    <cellStyle name="Explanatory Text 4" xfId="164"/>
    <cellStyle name="Explanatory Text 5" xfId="161"/>
    <cellStyle name="Good" xfId="7" builtinId="26" customBuiltin="1"/>
    <cellStyle name="Good 2" xfId="166"/>
    <cellStyle name="Good 3" xfId="167"/>
    <cellStyle name="Good 4" xfId="168"/>
    <cellStyle name="Good 5" xfId="165"/>
    <cellStyle name="Heading 1" xfId="3" builtinId="16" customBuiltin="1"/>
    <cellStyle name="Heading 1 2" xfId="170"/>
    <cellStyle name="Heading 1 3" xfId="171"/>
    <cellStyle name="Heading 1 4" xfId="172"/>
    <cellStyle name="Heading 1 5" xfId="169"/>
    <cellStyle name="Heading 2" xfId="4" builtinId="17" customBuiltin="1"/>
    <cellStyle name="Heading 2 2" xfId="174"/>
    <cellStyle name="Heading 2 3" xfId="175"/>
    <cellStyle name="Heading 2 4" xfId="176"/>
    <cellStyle name="Heading 2 5" xfId="173"/>
    <cellStyle name="Heading 3" xfId="5" builtinId="18" customBuiltin="1"/>
    <cellStyle name="Heading 3 2" xfId="178"/>
    <cellStyle name="Heading 3 3" xfId="179"/>
    <cellStyle name="Heading 3 4" xfId="180"/>
    <cellStyle name="Heading 3 5" xfId="177"/>
    <cellStyle name="Heading 4" xfId="6" builtinId="19" customBuiltin="1"/>
    <cellStyle name="Heading 4 2" xfId="182"/>
    <cellStyle name="Heading 4 3" xfId="183"/>
    <cellStyle name="Heading 4 4" xfId="184"/>
    <cellStyle name="Heading 4 5" xfId="181"/>
    <cellStyle name="Input" xfId="10" builtinId="20" customBuiltin="1"/>
    <cellStyle name="Input 2" xfId="186"/>
    <cellStyle name="Input 3" xfId="187"/>
    <cellStyle name="Input 4" xfId="188"/>
    <cellStyle name="Input 5" xfId="185"/>
    <cellStyle name="Linked Cell" xfId="13" builtinId="24" customBuiltin="1"/>
    <cellStyle name="Linked Cell 2" xfId="190"/>
    <cellStyle name="Linked Cell 3" xfId="191"/>
    <cellStyle name="Linked Cell 4" xfId="192"/>
    <cellStyle name="Linked Cell 5" xfId="189"/>
    <cellStyle name="Neutral" xfId="9" builtinId="28" customBuiltin="1"/>
    <cellStyle name="Neutral 2" xfId="194"/>
    <cellStyle name="Neutral 3" xfId="195"/>
    <cellStyle name="Neutral 4" xfId="196"/>
    <cellStyle name="Neutral 5" xfId="193"/>
    <cellStyle name="Normal" xfId="0" builtinId="0"/>
    <cellStyle name="Normal 2" xfId="197"/>
    <cellStyle name="Normal 2 2" xfId="198"/>
    <cellStyle name="Normal 3" xfId="199"/>
    <cellStyle name="Normal 4" xfId="200"/>
    <cellStyle name="Normal 5" xfId="201"/>
    <cellStyle name="Normal 6" xfId="202"/>
    <cellStyle name="Normal 7" xfId="203"/>
    <cellStyle name="Normal 7 2" xfId="204"/>
    <cellStyle name="Normal 7 3" xfId="205"/>
    <cellStyle name="Normal 8" xfId="42"/>
    <cellStyle name="Note 2" xfId="207"/>
    <cellStyle name="Note 2 2" xfId="208"/>
    <cellStyle name="Note 3" xfId="209"/>
    <cellStyle name="Note 3 2" xfId="210"/>
    <cellStyle name="Note 4" xfId="211"/>
    <cellStyle name="Note 5" xfId="212"/>
    <cellStyle name="Note 5 2" xfId="213"/>
    <cellStyle name="Note 5 3" xfId="214"/>
    <cellStyle name="Note 6" xfId="206"/>
    <cellStyle name="Note 7" xfId="241"/>
    <cellStyle name="Output" xfId="11" builtinId="21" customBuiltin="1"/>
    <cellStyle name="Output 2" xfId="216"/>
    <cellStyle name="Output 3" xfId="217"/>
    <cellStyle name="Output 4" xfId="218"/>
    <cellStyle name="Output 5" xfId="215"/>
    <cellStyle name="Percent" xfId="1" builtinId="5"/>
    <cellStyle name="Percent 2" xfId="220"/>
    <cellStyle name="Percent 2 2" xfId="221"/>
    <cellStyle name="Percent 3" xfId="222"/>
    <cellStyle name="Percent 4" xfId="223"/>
    <cellStyle name="Percent 5" xfId="224"/>
    <cellStyle name="Percent 6" xfId="225"/>
    <cellStyle name="Percent 6 2" xfId="226"/>
    <cellStyle name="Percent 6 3" xfId="227"/>
    <cellStyle name="Percent 7" xfId="228"/>
    <cellStyle name="Percent 8" xfId="219"/>
    <cellStyle name="Title" xfId="2" builtinId="15" customBuiltin="1"/>
    <cellStyle name="Title 2" xfId="230"/>
    <cellStyle name="Title 3" xfId="231"/>
    <cellStyle name="Title 4" xfId="232"/>
    <cellStyle name="Title 5" xfId="229"/>
    <cellStyle name="Total" xfId="17" builtinId="25" customBuiltin="1"/>
    <cellStyle name="Total 2" xfId="234"/>
    <cellStyle name="Total 3" xfId="235"/>
    <cellStyle name="Total 4" xfId="236"/>
    <cellStyle name="Total 5" xfId="233"/>
    <cellStyle name="Warning Text" xfId="15" builtinId="11" customBuiltin="1"/>
    <cellStyle name="Warning Text 2" xfId="238"/>
    <cellStyle name="Warning Text 3" xfId="239"/>
    <cellStyle name="Warning Text 4" xfId="240"/>
    <cellStyle name="Warning Text 5" xfId="23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%20-%20FREEDOM%20PASS%20(DATA)\Freedom%20Pass%20Settlement%20&amp;%20Apportionment\Apportionment%202015-2016\Apportionment\2015-16%20FP%20Apportion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cost"/>
      <sheetName val="Total cost 2015-16"/>
      <sheetName val="Total Borough Apportionment"/>
      <sheetName val="Apportionment by Usage 2015-16"/>
      <sheetName val="Remaining Settlement 2015-16"/>
      <sheetName val="Cost per Pass (per Borough)"/>
      <sheetName val="Usage report"/>
      <sheetName val="Valid and used Passes"/>
    </sheetNames>
    <sheetDataSet>
      <sheetData sheetId="0"/>
      <sheetData sheetId="1"/>
      <sheetData sheetId="2"/>
      <sheetData sheetId="3">
        <row r="10">
          <cell r="B10" t="str">
            <v>Barking &amp; Dagenham</v>
          </cell>
          <cell r="C10" t="str">
            <v>BND</v>
          </cell>
          <cell r="D10">
            <v>1.6158659126973729E-2</v>
          </cell>
          <cell r="E10">
            <v>3874943.4106030622</v>
          </cell>
          <cell r="F10">
            <v>4.677753737463883E-4</v>
          </cell>
          <cell r="G10">
            <v>2100.3114281212834</v>
          </cell>
          <cell r="H10">
            <v>1.7534454855292807E-2</v>
          </cell>
          <cell r="I10">
            <v>1322851.8776478553</v>
          </cell>
          <cell r="J10">
            <v>1.2518087697308755E-2</v>
          </cell>
          <cell r="K10">
            <v>47318.371495827094</v>
          </cell>
          <cell r="L10">
            <v>5247213.971174866</v>
          </cell>
          <cell r="O10">
            <v>1.7117125247782288E-2</v>
          </cell>
          <cell r="P10">
            <v>75366.702465985421</v>
          </cell>
          <cell r="Q10">
            <v>365182.74103002407</v>
          </cell>
          <cell r="R10">
            <v>1.7742523257359489E-3</v>
          </cell>
          <cell r="S10">
            <v>1.2271366129839013E-2</v>
          </cell>
        </row>
        <row r="11">
          <cell r="B11" t="str">
            <v>Barnet</v>
          </cell>
          <cell r="C11" t="str">
            <v>BAR</v>
          </cell>
          <cell r="D11">
            <v>4.2717870664371813E-2</v>
          </cell>
          <cell r="E11">
            <v>10244001.692540348</v>
          </cell>
          <cell r="F11">
            <v>1.6423658657852003E-3</v>
          </cell>
          <cell r="G11">
            <v>7374.2227373755495</v>
          </cell>
          <cell r="H11">
            <v>6.2885321389958823E-2</v>
          </cell>
          <cell r="I11">
            <v>4744257.3016226636</v>
          </cell>
          <cell r="J11">
            <v>4.2617544556876894E-3</v>
          </cell>
          <cell r="K11">
            <v>16109.431842499465</v>
          </cell>
          <cell r="L11">
            <v>15011742.648742886</v>
          </cell>
          <cell r="O11">
            <v>4.6420040388281583E-2</v>
          </cell>
          <cell r="P11">
            <v>204387.43782960382</v>
          </cell>
          <cell r="Q11">
            <v>990341.3886577352</v>
          </cell>
          <cell r="R11">
            <v>2.5554693883812481E-2</v>
          </cell>
          <cell r="S11">
            <v>1.2432381789134656E-2</v>
          </cell>
        </row>
        <row r="12">
          <cell r="B12" t="str">
            <v>Bexley</v>
          </cell>
          <cell r="C12" t="str">
            <v>BEX</v>
          </cell>
          <cell r="D12">
            <v>2.1407368454987311E-2</v>
          </cell>
          <cell r="E12">
            <v>5133615.3997166874</v>
          </cell>
          <cell r="F12">
            <v>1.7768699668624366E-3</v>
          </cell>
          <cell r="G12">
            <v>7978.1461512123406</v>
          </cell>
          <cell r="H12">
            <v>7.5443385099456146E-3</v>
          </cell>
          <cell r="I12">
            <v>569167.53020582697</v>
          </cell>
          <cell r="J12">
            <v>4.2094975696248968E-2</v>
          </cell>
          <cell r="K12">
            <v>159119.00813182109</v>
          </cell>
          <cell r="L12">
            <v>5869880.0842055473</v>
          </cell>
          <cell r="O12">
            <v>2.0161130270035417E-2</v>
          </cell>
          <cell r="P12">
            <v>88769.456578965939</v>
          </cell>
          <cell r="Q12">
            <v>430124.60957653011</v>
          </cell>
          <cell r="R12">
            <v>4.8038587064789763E-3</v>
          </cell>
          <cell r="S12">
            <v>3.5754899081625678E-2</v>
          </cell>
        </row>
        <row r="13">
          <cell r="B13" t="str">
            <v>Brent</v>
          </cell>
          <cell r="C13" t="str">
            <v>BRE</v>
          </cell>
          <cell r="D13">
            <v>4.546178949689389E-2</v>
          </cell>
          <cell r="E13">
            <v>10902009.892092137</v>
          </cell>
          <cell r="F13">
            <v>2.2737485671577009E-3</v>
          </cell>
          <cell r="G13">
            <v>10209.131066538077</v>
          </cell>
          <cell r="H13">
            <v>5.3816546697086978E-2</v>
          </cell>
          <cell r="I13">
            <v>4060081.7324683331</v>
          </cell>
          <cell r="J13">
            <v>6.9394554669003627E-3</v>
          </cell>
          <cell r="K13">
            <v>26231.141664883373</v>
          </cell>
          <cell r="L13">
            <v>14998531.897291891</v>
          </cell>
          <cell r="O13">
            <v>4.6784977385349043E-2</v>
          </cell>
          <cell r="P13">
            <v>205994.25542769182</v>
          </cell>
          <cell r="Q13">
            <v>998127.0822811214</v>
          </cell>
          <cell r="R13">
            <v>0.10410574904311702</v>
          </cell>
          <cell r="S13">
            <v>1.5842436417795081E-2</v>
          </cell>
        </row>
        <row r="14">
          <cell r="B14" t="str">
            <v>Bromley</v>
          </cell>
          <cell r="C14" t="str">
            <v>BRO</v>
          </cell>
          <cell r="D14">
            <v>3.1392030502304449E-2</v>
          </cell>
          <cell r="E14">
            <v>7527997.266635621</v>
          </cell>
          <cell r="F14">
            <v>9.5427198790060869E-2</v>
          </cell>
          <cell r="G14">
            <v>428468.12256737333</v>
          </cell>
          <cell r="H14">
            <v>1.6517856450313614E-2</v>
          </cell>
          <cell r="I14">
            <v>1246156.6441810098</v>
          </cell>
          <cell r="J14">
            <v>2.0122032513697399E-2</v>
          </cell>
          <cell r="K14">
            <v>76061.282901776169</v>
          </cell>
          <cell r="L14">
            <v>9278683.3162857816</v>
          </cell>
          <cell r="O14">
            <v>2.9277521964006396E-2</v>
          </cell>
          <cell r="P14">
            <v>128908.92920752017</v>
          </cell>
          <cell r="Q14">
            <v>624616.90071279986</v>
          </cell>
          <cell r="R14">
            <v>1.7594507981560818E-2</v>
          </cell>
          <cell r="S14">
            <v>8.7773015348603378E-2</v>
          </cell>
        </row>
        <row r="15">
          <cell r="B15" t="str">
            <v>Camden</v>
          </cell>
          <cell r="C15" t="str">
            <v>CAM</v>
          </cell>
          <cell r="D15">
            <v>3.3920853586355236E-2</v>
          </cell>
          <cell r="E15">
            <v>8134424.215129504</v>
          </cell>
          <cell r="F15">
            <v>1.8473469695321461E-3</v>
          </cell>
          <cell r="G15">
            <v>8294.5878931993357</v>
          </cell>
          <cell r="H15">
            <v>4.8196141858664138E-2</v>
          </cell>
          <cell r="I15">
            <v>3636061.5302431984</v>
          </cell>
          <cell r="J15">
            <v>6.328040346604437E-3</v>
          </cell>
          <cell r="K15">
            <v>23919.992510164771</v>
          </cell>
          <cell r="L15">
            <v>11802700.325776065</v>
          </cell>
          <cell r="O15">
            <v>3.7901005346035507E-2</v>
          </cell>
          <cell r="P15">
            <v>166878.12653859434</v>
          </cell>
          <cell r="Q15">
            <v>808593.31340419268</v>
          </cell>
          <cell r="R15">
            <v>0.10977771908540451</v>
          </cell>
          <cell r="S15">
            <v>1.9052093828521098E-2</v>
          </cell>
        </row>
        <row r="16">
          <cell r="B16" t="str">
            <v>City of London</v>
          </cell>
          <cell r="C16" t="str">
            <v>LON</v>
          </cell>
          <cell r="D16">
            <v>8.3037527609867924E-4</v>
          </cell>
          <cell r="E16">
            <v>199128.97346011989</v>
          </cell>
          <cell r="F16">
            <v>1.3474007318438929E-4</v>
          </cell>
          <cell r="G16">
            <v>604.98292859790797</v>
          </cell>
          <cell r="H16">
            <v>3.5265943895143549E-3</v>
          </cell>
          <cell r="I16">
            <v>266056.86052813148</v>
          </cell>
          <cell r="J16">
            <v>1.8007024480382067E-3</v>
          </cell>
          <cell r="K16">
            <v>6806.6552535844212</v>
          </cell>
          <cell r="L16">
            <v>472597.47217043373</v>
          </cell>
          <cell r="O16">
            <v>1.2946124188674807E-3</v>
          </cell>
          <cell r="P16">
            <v>5700.1784802735174</v>
          </cell>
          <cell r="Q16">
            <v>27619.714458465438</v>
          </cell>
          <cell r="R16">
            <v>3.927942977617859E-4</v>
          </cell>
          <cell r="S16">
            <v>1.3700663741022373E-3</v>
          </cell>
        </row>
        <row r="17">
          <cell r="B17" t="str">
            <v>Croydon</v>
          </cell>
          <cell r="C17" t="str">
            <v>CRO</v>
          </cell>
          <cell r="D17">
            <v>3.9084015209224068E-2</v>
          </cell>
          <cell r="E17">
            <v>9372581.3512631878</v>
          </cell>
          <cell r="F17">
            <v>0.54340553529210622</v>
          </cell>
          <cell r="G17">
            <v>2439890.8534615571</v>
          </cell>
          <cell r="H17">
            <v>1.6208799859168843E-2</v>
          </cell>
          <cell r="I17">
            <v>1222840.487775275</v>
          </cell>
          <cell r="J17">
            <v>6.2668988345748449E-3</v>
          </cell>
          <cell r="K17">
            <v>23688.877594692913</v>
          </cell>
          <cell r="L17">
            <v>13059001.570094712</v>
          </cell>
          <cell r="O17">
            <v>3.8693993036657839E-2</v>
          </cell>
          <cell r="P17">
            <v>170369.65134040447</v>
          </cell>
          <cell r="Q17">
            <v>825511.19034162117</v>
          </cell>
          <cell r="R17">
            <v>4.0557231518419494E-2</v>
          </cell>
          <cell r="S17">
            <v>0.11479816822489344</v>
          </cell>
        </row>
        <row r="18">
          <cell r="B18" t="str">
            <v>Ealing</v>
          </cell>
          <cell r="C18" t="str">
            <v>EAL</v>
          </cell>
          <cell r="D18">
            <v>4.6878372659206649E-2</v>
          </cell>
          <cell r="E18">
            <v>11241715.033913709</v>
          </cell>
          <cell r="F18">
            <v>2.7232754312842529E-3</v>
          </cell>
          <cell r="G18">
            <v>12227.506686466295</v>
          </cell>
          <cell r="H18">
            <v>5.3273859978185144E-2</v>
          </cell>
          <cell r="I18">
            <v>4019139.8183342218</v>
          </cell>
          <cell r="J18">
            <v>3.7182743487579784E-3</v>
          </cell>
          <cell r="K18">
            <v>14055.077038305159</v>
          </cell>
          <cell r="L18">
            <v>15287137.435972702</v>
          </cell>
          <cell r="O18">
            <v>4.4206358346661048E-2</v>
          </cell>
          <cell r="P18">
            <v>194640.59580034859</v>
          </cell>
          <cell r="Q18">
            <v>943113.92119308817</v>
          </cell>
          <cell r="R18">
            <v>3.0616204837908383E-2</v>
          </cell>
          <cell r="S18">
            <v>1.8233998515888548E-2</v>
          </cell>
        </row>
        <row r="19">
          <cell r="B19" t="str">
            <v>Enfield</v>
          </cell>
          <cell r="C19" t="str">
            <v>ENF</v>
          </cell>
          <cell r="D19">
            <v>3.5402355010381165E-2</v>
          </cell>
          <cell r="E19">
            <v>8489697.145619465</v>
          </cell>
          <cell r="F19">
            <v>1.470420857039681E-3</v>
          </cell>
          <cell r="G19">
            <v>6602.1896481081676</v>
          </cell>
          <cell r="H19">
            <v>3.3112087519747743E-2</v>
          </cell>
          <cell r="I19">
            <v>2498075.2187523288</v>
          </cell>
          <cell r="J19">
            <v>4.5920884581809041E-3</v>
          </cell>
          <cell r="K19">
            <v>17358.094371923817</v>
          </cell>
          <cell r="L19">
            <v>11011732.648391826</v>
          </cell>
          <cell r="O19">
            <v>3.395057134293708E-2</v>
          </cell>
          <cell r="P19">
            <v>149484.36562295197</v>
          </cell>
          <cell r="Q19">
            <v>724313.37173018965</v>
          </cell>
          <cell r="R19">
            <v>8.0410458508896419E-3</v>
          </cell>
          <cell r="S19">
            <v>2.1835485273964988E-2</v>
          </cell>
        </row>
        <row r="20">
          <cell r="B20" t="str">
            <v>Greenwich</v>
          </cell>
          <cell r="C20" t="str">
            <v>GRE</v>
          </cell>
          <cell r="D20">
            <v>2.9907717287676355E-2</v>
          </cell>
          <cell r="E20">
            <v>7172050.0518885162</v>
          </cell>
          <cell r="F20">
            <v>5.1200441236377413E-3</v>
          </cell>
          <cell r="G20">
            <v>22988.998115133458</v>
          </cell>
          <cell r="H20">
            <v>1.418784977957408E-2</v>
          </cell>
          <cell r="I20">
            <v>1070373.9509204072</v>
          </cell>
          <cell r="J20">
            <v>0.15296109616540818</v>
          </cell>
          <cell r="K20">
            <v>578192.94350524293</v>
          </cell>
          <cell r="L20">
            <v>8843605.9444292989</v>
          </cell>
          <cell r="O20">
            <v>2.8161502571176344E-2</v>
          </cell>
          <cell r="P20">
            <v>123995.09582088944</v>
          </cell>
          <cell r="Q20">
            <v>600807.35237937607</v>
          </cell>
          <cell r="R20">
            <v>1.0552773091268057E-2</v>
          </cell>
          <cell r="S20">
            <v>3.7867234106875564E-2</v>
          </cell>
        </row>
        <row r="21">
          <cell r="B21" t="str">
            <v>Hackney</v>
          </cell>
          <cell r="C21" t="str">
            <v>HAC</v>
          </cell>
          <cell r="D21">
            <v>4.1135795046053164E-2</v>
          </cell>
          <cell r="E21">
            <v>9864610.4668138251</v>
          </cell>
          <cell r="F21">
            <v>9.9249868268571164E-4</v>
          </cell>
          <cell r="G21">
            <v>4456.319085258845</v>
          </cell>
          <cell r="H21">
            <v>1.9960442892214533E-2</v>
          </cell>
          <cell r="I21">
            <v>1505875.693117341</v>
          </cell>
          <cell r="J21">
            <v>1.7771056457392857E-2</v>
          </cell>
          <cell r="K21">
            <v>67174.593408945002</v>
          </cell>
          <cell r="L21">
            <v>11442117.072425369</v>
          </cell>
          <cell r="O21">
            <v>3.7650073896368548E-2</v>
          </cell>
          <cell r="P21">
            <v>165773.27536571072</v>
          </cell>
          <cell r="Q21">
            <v>803239.85403099027</v>
          </cell>
          <cell r="R21">
            <v>9.0559012314634924E-2</v>
          </cell>
          <cell r="S21">
            <v>2.2064970565351675E-2</v>
          </cell>
        </row>
        <row r="22">
          <cell r="B22" t="str">
            <v>Hammersmith &amp; Fulham</v>
          </cell>
          <cell r="C22" t="str">
            <v>HAM</v>
          </cell>
          <cell r="D22">
            <v>2.6134507543341175E-2</v>
          </cell>
          <cell r="E22">
            <v>6267211.7159384741</v>
          </cell>
          <cell r="F22">
            <v>4.1009592502127866E-3</v>
          </cell>
          <cell r="G22">
            <v>18413.30703345541</v>
          </cell>
          <cell r="H22">
            <v>3.8063498473625751E-2</v>
          </cell>
          <cell r="I22">
            <v>2871624.5153457476</v>
          </cell>
          <cell r="J22">
            <v>4.6915495636873769E-3</v>
          </cell>
          <cell r="K22">
            <v>17734.057350738283</v>
          </cell>
          <cell r="L22">
            <v>9174983.5956684146</v>
          </cell>
          <cell r="O22">
            <v>2.7142487477883295E-2</v>
          </cell>
          <cell r="P22">
            <v>119508.37236512014</v>
          </cell>
          <cell r="Q22">
            <v>579067.32772377948</v>
          </cell>
          <cell r="R22">
            <v>3.4835699557364867E-2</v>
          </cell>
          <cell r="S22">
            <v>6.7692869618276984E-3</v>
          </cell>
        </row>
        <row r="23">
          <cell r="B23" t="str">
            <v>Haringey</v>
          </cell>
          <cell r="C23" t="str">
            <v>HGY</v>
          </cell>
          <cell r="D23">
            <v>4.362508314926912E-2</v>
          </cell>
          <cell r="E23">
            <v>10461556.68969363</v>
          </cell>
          <cell r="F23">
            <v>2.1649654257601464E-3</v>
          </cell>
          <cell r="G23">
            <v>9720.6947616630569</v>
          </cell>
          <cell r="H23">
            <v>4.2942173904318544E-2</v>
          </cell>
          <cell r="I23">
            <v>3239686.4258635039</v>
          </cell>
          <cell r="J23">
            <v>7.0433748076589933E-3</v>
          </cell>
          <cell r="K23">
            <v>26623.956772950994</v>
          </cell>
          <cell r="L23">
            <v>13737587.767091749</v>
          </cell>
          <cell r="O23">
            <v>4.3070489245572691E-2</v>
          </cell>
          <cell r="P23">
            <v>189639.36414825654</v>
          </cell>
          <cell r="Q23">
            <v>918880.89223628375</v>
          </cell>
          <cell r="R23">
            <v>2.4521966174955931E-2</v>
          </cell>
          <cell r="S23">
            <v>1.2078208355947461E-2</v>
          </cell>
        </row>
        <row r="24">
          <cell r="B24" t="str">
            <v>Harrow</v>
          </cell>
          <cell r="C24" t="str">
            <v>HRW</v>
          </cell>
          <cell r="D24">
            <v>2.4548191683062093E-2</v>
          </cell>
          <cell r="E24">
            <v>5886803.6547483886</v>
          </cell>
          <cell r="F24">
            <v>1.4230691208709696E-3</v>
          </cell>
          <cell r="G24">
            <v>6389.5803527106536</v>
          </cell>
          <cell r="H24">
            <v>4.3253511467973529E-2</v>
          </cell>
          <cell r="I24">
            <v>3263174.665678327</v>
          </cell>
          <cell r="J24">
            <v>4.7781667057293E-3</v>
          </cell>
          <cell r="K24">
            <v>18061.470147656753</v>
          </cell>
          <cell r="L24">
            <v>9174429.3709270824</v>
          </cell>
          <cell r="O24">
            <v>2.7062346958530652E-2</v>
          </cell>
          <cell r="P24">
            <v>119155.51365841046</v>
          </cell>
          <cell r="Q24">
            <v>577357.58183472836</v>
          </cell>
          <cell r="R24">
            <v>8.8883106069050047E-2</v>
          </cell>
          <cell r="S24">
            <v>5.3637352355821091E-3</v>
          </cell>
        </row>
        <row r="25">
          <cell r="B25" t="str">
            <v>Havering</v>
          </cell>
          <cell r="C25" t="str">
            <v>HAV</v>
          </cell>
          <cell r="D25">
            <v>2.2944696862520174E-2</v>
          </cell>
          <cell r="E25">
            <v>5502275.9758135127</v>
          </cell>
          <cell r="F25">
            <v>4.0563605219608612E-4</v>
          </cell>
          <cell r="G25">
            <v>1821.3058743604267</v>
          </cell>
          <cell r="H25">
            <v>2.0125227128533634E-2</v>
          </cell>
          <cell r="I25">
            <v>1518307.5102579629</v>
          </cell>
          <cell r="J25">
            <v>1.3475228346563679E-2</v>
          </cell>
          <cell r="K25">
            <v>50936.363150010708</v>
          </cell>
          <cell r="L25">
            <v>7073341.1550958473</v>
          </cell>
          <cell r="O25">
            <v>2.500232032814808E-2</v>
          </cell>
          <cell r="P25">
            <v>110085.216404836</v>
          </cell>
          <cell r="Q25">
            <v>533408.25269282598</v>
          </cell>
          <cell r="R25">
            <v>3.4923988429973888E-3</v>
          </cell>
          <cell r="S25">
            <v>4.5755339327535803E-2</v>
          </cell>
        </row>
        <row r="26">
          <cell r="B26" t="str">
            <v>Hillingdon</v>
          </cell>
          <cell r="C26" t="str">
            <v>HIL</v>
          </cell>
          <cell r="D26">
            <v>2.3033554965846963E-2</v>
          </cell>
          <cell r="E26">
            <v>5523584.6821398968</v>
          </cell>
          <cell r="F26">
            <v>1.1879622447774848E-3</v>
          </cell>
          <cell r="G26">
            <v>5333.9504790509072</v>
          </cell>
          <cell r="H26">
            <v>3.4358128645849119E-2</v>
          </cell>
          <cell r="I26">
            <v>2592080.299428795</v>
          </cell>
          <cell r="J26">
            <v>3.7429007911032311E-3</v>
          </cell>
          <cell r="K26">
            <v>14148.164990370213</v>
          </cell>
          <cell r="L26">
            <v>8135147.0970381135</v>
          </cell>
          <cell r="O26">
            <v>2.5183026521920459E-2</v>
          </cell>
          <cell r="P26">
            <v>110880.86577601578</v>
          </cell>
          <cell r="Q26">
            <v>537263.50187793374</v>
          </cell>
          <cell r="R26">
            <v>9.5946832719834719E-3</v>
          </cell>
          <cell r="S26">
            <v>7.3107516132861127E-3</v>
          </cell>
        </row>
        <row r="27">
          <cell r="B27" t="str">
            <v>Hounslow</v>
          </cell>
          <cell r="C27" t="str">
            <v>HOU</v>
          </cell>
          <cell r="D27">
            <v>2.8786887960004462E-2</v>
          </cell>
          <cell r="E27">
            <v>6903268.4541368298</v>
          </cell>
          <cell r="F27">
            <v>2.4485252411890561E-3</v>
          </cell>
          <cell r="G27">
            <v>10993.878332938863</v>
          </cell>
          <cell r="H27">
            <v>2.4252311994453369E-2</v>
          </cell>
          <cell r="I27">
            <v>1829667.1737975455</v>
          </cell>
          <cell r="J27">
            <v>2.3609540113927016E-3</v>
          </cell>
          <cell r="K27">
            <v>8924.4061630644119</v>
          </cell>
          <cell r="L27">
            <v>8752853.9124303795</v>
          </cell>
          <cell r="O27">
            <v>2.6830566688731603E-2</v>
          </cell>
          <cell r="P27">
            <v>118134.98513048525</v>
          </cell>
          <cell r="Q27">
            <v>572412.70043574111</v>
          </cell>
          <cell r="R27">
            <v>9.5962656059700863E-3</v>
          </cell>
          <cell r="S27">
            <v>1.8068695758254972E-2</v>
          </cell>
        </row>
        <row r="28">
          <cell r="B28" t="str">
            <v>Islington</v>
          </cell>
          <cell r="C28" t="str">
            <v>ISL</v>
          </cell>
          <cell r="D28">
            <v>3.5846805645342095E-2</v>
          </cell>
          <cell r="E28">
            <v>8596279.0745869055</v>
          </cell>
          <cell r="F28">
            <v>1.2247738934933598E-3</v>
          </cell>
          <cell r="G28">
            <v>5499.2347817851851</v>
          </cell>
          <cell r="H28">
            <v>3.4680744538816782E-2</v>
          </cell>
          <cell r="I28">
            <v>2616419.4102419545</v>
          </cell>
          <cell r="J28">
            <v>6.9129183523041855E-3</v>
          </cell>
          <cell r="K28">
            <v>26130.831371709821</v>
          </cell>
          <cell r="L28">
            <v>11244328.550982354</v>
          </cell>
          <cell r="O28">
            <v>3.2686543906616038E-2</v>
          </cell>
          <cell r="P28">
            <v>143918.85282083042</v>
          </cell>
          <cell r="Q28">
            <v>697346.16799411387</v>
          </cell>
          <cell r="R28">
            <v>3.6971528608652118E-2</v>
          </cell>
          <cell r="S28">
            <v>1.2780434428104753E-2</v>
          </cell>
        </row>
        <row r="29">
          <cell r="B29" t="str">
            <v>Kensington &amp; Chelsea</v>
          </cell>
          <cell r="C29" t="str">
            <v>KEN</v>
          </cell>
          <cell r="D29">
            <v>2.4370435409727987E-2</v>
          </cell>
          <cell r="E29">
            <v>5844176.6338652298</v>
          </cell>
          <cell r="F29">
            <v>3.7393713246852691E-3</v>
          </cell>
          <cell r="G29">
            <v>16789.777247836857</v>
          </cell>
          <cell r="H29">
            <v>4.1509213660733901E-2</v>
          </cell>
          <cell r="I29">
            <v>3131579.6062067477</v>
          </cell>
          <cell r="J29">
            <v>4.1622933501812174E-3</v>
          </cell>
          <cell r="K29">
            <v>15733.468863685002</v>
          </cell>
          <cell r="L29">
            <v>9008279.4861834981</v>
          </cell>
          <cell r="O29">
            <v>2.6120032492874232E-2</v>
          </cell>
          <cell r="P29">
            <v>115006.50306612524</v>
          </cell>
          <cell r="Q29">
            <v>557253.91521435138</v>
          </cell>
          <cell r="R29">
            <v>1.3844376433286171E-2</v>
          </cell>
          <cell r="S29">
            <v>7.0506115030945912E-3</v>
          </cell>
        </row>
        <row r="30">
          <cell r="B30" t="str">
            <v>Kingston</v>
          </cell>
          <cell r="C30" t="str">
            <v>KIN</v>
          </cell>
          <cell r="D30">
            <v>1.58325316321976E-2</v>
          </cell>
          <cell r="E30">
            <v>3796736.0805907776</v>
          </cell>
          <cell r="F30">
            <v>1.0370030220947761E-2</v>
          </cell>
          <cell r="G30">
            <v>46561.435692055442</v>
          </cell>
          <cell r="H30">
            <v>9.1919278066599323E-3</v>
          </cell>
          <cell r="I30">
            <v>693466.60951784533</v>
          </cell>
          <cell r="J30">
            <v>1.2254839520514677E-3</v>
          </cell>
          <cell r="K30">
            <v>4632.3293387545482</v>
          </cell>
          <cell r="L30">
            <v>4541396.455139433</v>
          </cell>
          <cell r="O30">
            <v>1.5347074113848962E-2</v>
          </cell>
          <cell r="P30">
            <v>67573.167323276983</v>
          </cell>
          <cell r="Q30">
            <v>327419.85062079359</v>
          </cell>
          <cell r="R30">
            <v>3.5899671657652014E-3</v>
          </cell>
          <cell r="S30">
            <v>3.7171665907971031E-2</v>
          </cell>
        </row>
        <row r="31">
          <cell r="B31" t="str">
            <v>Lambeth</v>
          </cell>
          <cell r="C31" t="str">
            <v>LAM</v>
          </cell>
          <cell r="D31">
            <v>4.1739069409034386E-2</v>
          </cell>
          <cell r="E31">
            <v>10009279.2787029</v>
          </cell>
          <cell r="F31">
            <v>2.6640857610733645E-2</v>
          </cell>
          <cell r="G31">
            <v>119617.45067219407</v>
          </cell>
          <cell r="H31">
            <v>3.5599348012013976E-2</v>
          </cell>
          <cell r="I31">
            <v>2685721.6120703705</v>
          </cell>
          <cell r="J31">
            <v>4.9955587485011835E-3</v>
          </cell>
          <cell r="K31">
            <v>18883.212069334473</v>
          </cell>
          <cell r="L31">
            <v>12833501.553514799</v>
          </cell>
          <cell r="O31">
            <v>4.2608304982271264E-2</v>
          </cell>
          <cell r="P31">
            <v>187604.36683694037</v>
          </cell>
          <cell r="Q31">
            <v>909020.49139851891</v>
          </cell>
          <cell r="R31">
            <v>1.5529320756048832E-2</v>
          </cell>
          <cell r="S31">
            <v>4.7946246791115636E-2</v>
          </cell>
        </row>
        <row r="32">
          <cell r="B32" t="str">
            <v>Lewisham</v>
          </cell>
          <cell r="C32" t="str">
            <v>LEW</v>
          </cell>
          <cell r="D32">
            <v>3.6875280532428514E-2</v>
          </cell>
          <cell r="E32">
            <v>8842913.523359552</v>
          </cell>
          <cell r="F32">
            <v>2.4672142320755777E-2</v>
          </cell>
          <cell r="G32">
            <v>110777.91902019344</v>
          </cell>
          <cell r="H32">
            <v>1.4762250789339015E-2</v>
          </cell>
          <cell r="I32">
            <v>1113708.4863001034</v>
          </cell>
          <cell r="J32">
            <v>5.5719554923759927E-2</v>
          </cell>
          <cell r="K32">
            <v>210619.91761181253</v>
          </cell>
          <cell r="L32">
            <v>10278019.846291661</v>
          </cell>
          <cell r="O32">
            <v>3.4882535763199066E-2</v>
          </cell>
          <cell r="P32">
            <v>153587.80496536547</v>
          </cell>
          <cell r="Q32">
            <v>744196.22685960599</v>
          </cell>
          <cell r="R32">
            <v>0.11457253971470573</v>
          </cell>
          <cell r="S32">
            <v>5.5696789863031726E-2</v>
          </cell>
        </row>
        <row r="33">
          <cell r="B33" t="str">
            <v>Merton</v>
          </cell>
          <cell r="C33" t="str">
            <v>MER</v>
          </cell>
          <cell r="D33">
            <v>2.2657060537353647E-2</v>
          </cell>
          <cell r="E33">
            <v>5433299.0592206288</v>
          </cell>
          <cell r="F33">
            <v>0.14445795515853505</v>
          </cell>
          <cell r="G33">
            <v>648616.21866182238</v>
          </cell>
          <cell r="H33">
            <v>2.5640092279948408E-2</v>
          </cell>
          <cell r="I33">
            <v>1934365.4818761477</v>
          </cell>
          <cell r="J33">
            <v>1.7902998991165052E-3</v>
          </cell>
          <cell r="K33">
            <v>6767.3336186603892</v>
          </cell>
          <cell r="L33">
            <v>8023048.0933772596</v>
          </cell>
          <cell r="O33">
            <v>2.3997408470008075E-2</v>
          </cell>
          <cell r="P33">
            <v>105660.58949344556</v>
          </cell>
          <cell r="Q33">
            <v>511969.11139211676</v>
          </cell>
          <cell r="R33">
            <v>6.000398211780225E-3</v>
          </cell>
          <cell r="S33">
            <v>4.58385198404321E-2</v>
          </cell>
        </row>
        <row r="34">
          <cell r="B34" t="str">
            <v>Newham</v>
          </cell>
          <cell r="C34" t="str">
            <v>NEW</v>
          </cell>
          <cell r="D34">
            <v>3.5639658829496726E-2</v>
          </cell>
          <cell r="E34">
            <v>8546604.0252662916</v>
          </cell>
          <cell r="F34">
            <v>2.0972414310072222E-3</v>
          </cell>
          <cell r="G34">
            <v>9416.6140252224286</v>
          </cell>
          <cell r="H34">
            <v>3.594147111256249E-2</v>
          </cell>
          <cell r="I34">
            <v>2711532.4051450519</v>
          </cell>
          <cell r="J34">
            <v>0.18239181773715263</v>
          </cell>
          <cell r="K34">
            <v>689441.0710464369</v>
          </cell>
          <cell r="L34">
            <v>11956994.115483003</v>
          </cell>
          <cell r="O34">
            <v>3.2052665582051394E-2</v>
          </cell>
          <cell r="P34">
            <v>141127.88655777229</v>
          </cell>
          <cell r="Q34">
            <v>683822.7859604382</v>
          </cell>
          <cell r="R34">
            <v>1.4394814106866868E-2</v>
          </cell>
          <cell r="S34">
            <v>1.9907231704702176E-2</v>
          </cell>
        </row>
        <row r="35">
          <cell r="B35" t="str">
            <v>Redbridge</v>
          </cell>
          <cell r="C35" t="str">
            <v>RED</v>
          </cell>
          <cell r="D35">
            <v>2.4520611115744762E-2</v>
          </cell>
          <cell r="E35">
            <v>5880189.6692222888</v>
          </cell>
          <cell r="F35">
            <v>9.4538291862415345E-4</v>
          </cell>
          <cell r="G35">
            <v>4244.7693046224495</v>
          </cell>
          <cell r="H35">
            <v>4.0219164274330144E-2</v>
          </cell>
          <cell r="I35">
            <v>3034254.4103482892</v>
          </cell>
          <cell r="J35">
            <v>1.3680731761996474E-2</v>
          </cell>
          <cell r="K35">
            <v>51713.166060346673</v>
          </cell>
          <cell r="L35">
            <v>8970402.0149355475</v>
          </cell>
          <cell r="O35">
            <v>2.6099853501697398E-2</v>
          </cell>
          <cell r="P35">
            <v>114917.65496797365</v>
          </cell>
          <cell r="Q35">
            <v>556823.40955393785</v>
          </cell>
          <cell r="R35">
            <v>4.4426842692293538E-3</v>
          </cell>
          <cell r="S35">
            <v>2.722618251273393E-2</v>
          </cell>
        </row>
        <row r="36">
          <cell r="B36" t="str">
            <v>Richmond</v>
          </cell>
          <cell r="C36" t="str">
            <v>RIC</v>
          </cell>
          <cell r="D36">
            <v>2.18803410758628E-2</v>
          </cell>
          <cell r="E36">
            <v>5247037.0720383544</v>
          </cell>
          <cell r="F36">
            <v>3.686592230052038E-3</v>
          </cell>
          <cell r="G36">
            <v>16552.799112933651</v>
          </cell>
          <cell r="H36">
            <v>2.2297838260519502E-2</v>
          </cell>
          <cell r="I36">
            <v>1682215.8118883728</v>
          </cell>
          <cell r="J36">
            <v>2.8602763596343736E-3</v>
          </cell>
          <cell r="K36">
            <v>10811.844639417932</v>
          </cell>
          <cell r="L36">
            <v>6956617.5276790783</v>
          </cell>
          <cell r="O36">
            <v>2.2103407753384686E-2</v>
          </cell>
          <cell r="P36">
            <v>97321.304338152768</v>
          </cell>
          <cell r="Q36">
            <v>471561.83720342256</v>
          </cell>
          <cell r="R36">
            <v>9.7480087533643369E-3</v>
          </cell>
          <cell r="S36">
            <v>5.1672021265202685E-2</v>
          </cell>
        </row>
        <row r="37">
          <cell r="B37" t="str">
            <v>Southwark</v>
          </cell>
          <cell r="C37" t="str">
            <v>SOU</v>
          </cell>
          <cell r="D37">
            <v>4.0938554494374911E-2</v>
          </cell>
          <cell r="E37">
            <v>9817310.9990780707</v>
          </cell>
          <cell r="F37">
            <v>1.1282141072463333E-2</v>
          </cell>
          <cell r="G37">
            <v>50656.813415360368</v>
          </cell>
          <cell r="H37">
            <v>2.5932523247127314E-2</v>
          </cell>
          <cell r="I37">
            <v>1956427.3513330261</v>
          </cell>
          <cell r="J37">
            <v>1.7738575029127138E-2</v>
          </cell>
          <cell r="K37">
            <v>67051.81361010058</v>
          </cell>
          <cell r="L37">
            <v>11891446.977436557</v>
          </cell>
          <cell r="O37">
            <v>3.8048562622714201E-2</v>
          </cell>
          <cell r="P37">
            <v>167527.82122781064</v>
          </cell>
          <cell r="Q37">
            <v>811741.35198990267</v>
          </cell>
          <cell r="R37">
            <v>6.153847061573603E-2</v>
          </cell>
          <cell r="S37">
            <v>3.2598167790781035E-2</v>
          </cell>
        </row>
        <row r="38">
          <cell r="B38" t="str">
            <v>Sutton</v>
          </cell>
          <cell r="C38" t="str">
            <v>SUT</v>
          </cell>
          <cell r="D38">
            <v>1.8015293602725791E-2</v>
          </cell>
          <cell r="E38">
            <v>4320175.4976952607</v>
          </cell>
          <cell r="F38">
            <v>5.9378526553980536E-2</v>
          </cell>
          <cell r="G38">
            <v>266609.5842273726</v>
          </cell>
          <cell r="H38">
            <v>1.0245968240425422E-2</v>
          </cell>
          <cell r="I38">
            <v>772986.58196241513</v>
          </cell>
          <cell r="J38">
            <v>1.8348822516380829E-3</v>
          </cell>
          <cell r="K38">
            <v>6935.8549111919538</v>
          </cell>
          <cell r="L38">
            <v>5366707.5187962409</v>
          </cell>
          <cell r="O38">
            <v>1.7727880212973817E-2</v>
          </cell>
          <cell r="P38">
            <v>78055.856577723724</v>
          </cell>
          <cell r="Q38">
            <v>378212.80122165795</v>
          </cell>
          <cell r="R38">
            <v>6.533001103986376E-3</v>
          </cell>
          <cell r="S38">
            <v>4.7983152701418418E-2</v>
          </cell>
        </row>
        <row r="39">
          <cell r="B39" t="str">
            <v>Tower Hamlets</v>
          </cell>
          <cell r="C39" t="str">
            <v>TOW</v>
          </cell>
          <cell r="D39">
            <v>2.1599082624260274E-2</v>
          </cell>
          <cell r="E39">
            <v>5179589.6077933591</v>
          </cell>
          <cell r="F39">
            <v>2.7301186223916913E-3</v>
          </cell>
          <cell r="G39">
            <v>12258.232614538694</v>
          </cell>
          <cell r="H39">
            <v>3.0050228625864716E-2</v>
          </cell>
          <cell r="I39">
            <v>2267079.3982211119</v>
          </cell>
          <cell r="J39">
            <v>0.35993976287283586</v>
          </cell>
          <cell r="K39">
            <v>1360572.3036593196</v>
          </cell>
          <cell r="L39">
            <v>8819499.5422883295</v>
          </cell>
          <cell r="O39">
            <v>2.2453672462513379E-2</v>
          </cell>
          <cell r="P39">
            <v>98863.519852446407</v>
          </cell>
          <cell r="Q39">
            <v>479034.50710062229</v>
          </cell>
          <cell r="R39">
            <v>4.6973944483999816E-2</v>
          </cell>
          <cell r="S39">
            <v>9.5132650688082316E-3</v>
          </cell>
        </row>
        <row r="40">
          <cell r="B40" t="str">
            <v>Waltham Forest</v>
          </cell>
          <cell r="C40" t="str">
            <v>WAL</v>
          </cell>
          <cell r="D40">
            <v>2.8017590034907735E-2</v>
          </cell>
          <cell r="E40">
            <v>6718786.1959110843</v>
          </cell>
          <cell r="F40">
            <v>1.0031960848766498E-3</v>
          </cell>
          <cell r="G40">
            <v>4504.3504210961573</v>
          </cell>
          <cell r="H40">
            <v>3.07443790053058E-2</v>
          </cell>
          <cell r="I40">
            <v>2319448.1852972857</v>
          </cell>
          <cell r="J40">
            <v>1.9230810057099382E-2</v>
          </cell>
          <cell r="K40">
            <v>72692.46201583567</v>
          </cell>
          <cell r="L40">
            <v>9115431.1936453022</v>
          </cell>
          <cell r="O40">
            <v>2.6637181490003586E-2</v>
          </cell>
          <cell r="P40">
            <v>117283.51010048579</v>
          </cell>
          <cell r="Q40">
            <v>568286.95292125805</v>
          </cell>
          <cell r="R40">
            <v>1.7582680705491384E-2</v>
          </cell>
          <cell r="S40">
            <v>2.2114899847773692E-2</v>
          </cell>
        </row>
        <row r="41">
          <cell r="B41" t="str">
            <v>Wandsworth</v>
          </cell>
          <cell r="C41" t="str">
            <v>WAN</v>
          </cell>
          <cell r="D41">
            <v>4.0233573088807893E-2</v>
          </cell>
          <cell r="E41">
            <v>9648252.2281346656</v>
          </cell>
          <cell r="F41">
            <v>3.3953239924561285E-2</v>
          </cell>
          <cell r="G41">
            <v>152450.04726128018</v>
          </cell>
          <cell r="H41">
            <v>4.0049972463541424E-2</v>
          </cell>
          <cell r="I41">
            <v>3021490.0725669558</v>
          </cell>
          <cell r="J41">
            <v>3.7321797968063752E-3</v>
          </cell>
          <cell r="K41">
            <v>14107.639631928098</v>
          </cell>
          <cell r="L41">
            <v>12836299.987594832</v>
          </cell>
          <cell r="O41">
            <v>4.2285602563345598E-2</v>
          </cell>
          <cell r="P41">
            <v>186183.50808641067</v>
          </cell>
          <cell r="Q41">
            <v>902135.84504731221</v>
          </cell>
          <cell r="R41">
            <v>1.7063165592699936E-2</v>
          </cell>
          <cell r="S41">
            <v>7.0135190452214419E-2</v>
          </cell>
        </row>
        <row r="42">
          <cell r="B42" t="str">
            <v>Westminster</v>
          </cell>
          <cell r="C42" t="str">
            <v>WES</v>
          </cell>
          <cell r="D42">
            <v>3.846398748316425E-2</v>
          </cell>
          <cell r="E42">
            <v>9223894.9823876861</v>
          </cell>
          <cell r="F42">
            <v>4.8054933048027309E-3</v>
          </cell>
          <cell r="G42">
            <v>21576.664938564263</v>
          </cell>
          <cell r="H42">
            <v>5.3375731888390565E-2</v>
          </cell>
          <cell r="I42">
            <v>4026825.3408558494</v>
          </cell>
          <cell r="J42">
            <v>8.3182177928593504E-3</v>
          </cell>
          <cell r="K42">
            <v>31442.863257008343</v>
          </cell>
          <cell r="L42">
            <v>13303739.851439107</v>
          </cell>
          <cell r="O42">
            <v>4.103912464755316E-2</v>
          </cell>
          <cell r="P42">
            <v>180695.26582317657</v>
          </cell>
          <cell r="Q42">
            <v>875543.04892452573</v>
          </cell>
          <cell r="R42">
            <v>1.5961137019073722E-2</v>
          </cell>
          <cell r="S42">
            <v>1.7723487413586168E-2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M26" sqref="M26"/>
    </sheetView>
  </sheetViews>
  <sheetFormatPr defaultRowHeight="15" x14ac:dyDescent="0.25"/>
  <cols>
    <col min="1" max="1" width="20.7109375" bestFit="1" customWidth="1"/>
    <col min="7" max="7" width="17.7109375" customWidth="1"/>
  </cols>
  <sheetData>
    <row r="2" spans="1:11" x14ac:dyDescent="0.25">
      <c r="A2" t="s">
        <v>79</v>
      </c>
    </row>
    <row r="3" spans="1:11" ht="15.75" thickBot="1" x14ac:dyDescent="0.3">
      <c r="A3" t="s">
        <v>81</v>
      </c>
      <c r="G3" t="s">
        <v>80</v>
      </c>
    </row>
    <row r="4" spans="1:11" ht="85.5" thickBot="1" x14ac:dyDescent="0.3">
      <c r="A4" s="152" t="s">
        <v>4</v>
      </c>
      <c r="B4" s="154" t="s">
        <v>67</v>
      </c>
      <c r="C4" s="154" t="s">
        <v>68</v>
      </c>
      <c r="D4" s="154" t="s">
        <v>69</v>
      </c>
      <c r="E4" s="153" t="s">
        <v>77</v>
      </c>
      <c r="G4" s="152" t="s">
        <v>4</v>
      </c>
      <c r="H4" s="154" t="s">
        <v>74</v>
      </c>
      <c r="I4" s="154" t="s">
        <v>75</v>
      </c>
      <c r="J4" s="154" t="s">
        <v>76</v>
      </c>
      <c r="K4" s="153" t="s">
        <v>78</v>
      </c>
    </row>
    <row r="5" spans="1:11" x14ac:dyDescent="0.25">
      <c r="A5" s="146" t="s">
        <v>5</v>
      </c>
      <c r="B5" s="148">
        <v>19835</v>
      </c>
      <c r="C5" s="148">
        <v>2713</v>
      </c>
      <c r="D5" s="148">
        <v>2</v>
      </c>
      <c r="E5" s="147">
        <v>22550</v>
      </c>
      <c r="G5" s="146" t="s">
        <v>5</v>
      </c>
      <c r="H5" s="148">
        <v>18240</v>
      </c>
      <c r="I5" s="148">
        <v>2639</v>
      </c>
      <c r="J5" s="148">
        <v>1</v>
      </c>
      <c r="K5" s="147">
        <v>20880</v>
      </c>
    </row>
    <row r="6" spans="1:11" x14ac:dyDescent="0.25">
      <c r="A6" s="149" t="s">
        <v>6</v>
      </c>
      <c r="B6" s="148">
        <v>58860</v>
      </c>
      <c r="C6" s="148">
        <v>8103</v>
      </c>
      <c r="D6" s="148">
        <v>13</v>
      </c>
      <c r="E6" s="147">
        <v>66976</v>
      </c>
      <c r="G6" s="149" t="s">
        <v>6</v>
      </c>
      <c r="H6" s="148">
        <v>53741</v>
      </c>
      <c r="I6" s="148">
        <v>8175</v>
      </c>
      <c r="J6" s="148">
        <v>5</v>
      </c>
      <c r="K6" s="147">
        <v>61921</v>
      </c>
    </row>
    <row r="7" spans="1:11" x14ac:dyDescent="0.25">
      <c r="A7" s="149" t="s">
        <v>7</v>
      </c>
      <c r="B7" s="148">
        <v>44494</v>
      </c>
      <c r="C7" s="148">
        <v>2927</v>
      </c>
      <c r="D7" s="148">
        <v>22</v>
      </c>
      <c r="E7" s="147">
        <v>47443</v>
      </c>
      <c r="G7" s="149" t="s">
        <v>7</v>
      </c>
      <c r="H7" s="148">
        <v>41239</v>
      </c>
      <c r="I7" s="148">
        <v>2511</v>
      </c>
      <c r="J7" s="148">
        <v>9</v>
      </c>
      <c r="K7" s="147">
        <v>43759</v>
      </c>
    </row>
    <row r="8" spans="1:11" x14ac:dyDescent="0.25">
      <c r="A8" s="149" t="s">
        <v>8</v>
      </c>
      <c r="B8" s="148">
        <v>42951</v>
      </c>
      <c r="C8" s="148">
        <v>5865</v>
      </c>
      <c r="D8" s="148">
        <v>415</v>
      </c>
      <c r="E8" s="147">
        <v>49231</v>
      </c>
      <c r="G8" s="149" t="s">
        <v>8</v>
      </c>
      <c r="H8" s="148">
        <v>38855</v>
      </c>
      <c r="I8" s="148">
        <v>5775</v>
      </c>
      <c r="J8" s="148">
        <v>386</v>
      </c>
      <c r="K8" s="147">
        <v>45016</v>
      </c>
    </row>
    <row r="9" spans="1:11" x14ac:dyDescent="0.25">
      <c r="A9" s="149" t="s">
        <v>9</v>
      </c>
      <c r="B9" s="148">
        <v>65072</v>
      </c>
      <c r="C9" s="148">
        <v>4951</v>
      </c>
      <c r="D9" s="148">
        <v>266</v>
      </c>
      <c r="E9" s="147">
        <v>70289</v>
      </c>
      <c r="G9" s="149" t="s">
        <v>9</v>
      </c>
      <c r="H9" s="148">
        <v>59756</v>
      </c>
      <c r="I9" s="148">
        <v>4356</v>
      </c>
      <c r="J9" s="148">
        <v>418</v>
      </c>
      <c r="K9" s="147">
        <v>64530</v>
      </c>
    </row>
    <row r="10" spans="1:11" x14ac:dyDescent="0.25">
      <c r="A10" s="149" t="s">
        <v>10</v>
      </c>
      <c r="B10" s="148">
        <v>28415</v>
      </c>
      <c r="C10" s="148">
        <v>6014</v>
      </c>
      <c r="D10" s="148">
        <v>1</v>
      </c>
      <c r="E10" s="147">
        <v>34430</v>
      </c>
      <c r="G10" s="149" t="s">
        <v>10</v>
      </c>
      <c r="H10" s="148">
        <v>27149</v>
      </c>
      <c r="I10" s="148">
        <v>5577</v>
      </c>
      <c r="J10" s="148">
        <v>3</v>
      </c>
      <c r="K10" s="147">
        <v>32729</v>
      </c>
    </row>
    <row r="11" spans="1:11" x14ac:dyDescent="0.25">
      <c r="A11" s="149" t="s">
        <v>11</v>
      </c>
      <c r="B11" s="148">
        <v>1702</v>
      </c>
      <c r="C11" s="148">
        <v>82</v>
      </c>
      <c r="D11" s="148">
        <v>12</v>
      </c>
      <c r="E11" s="147">
        <v>1796</v>
      </c>
      <c r="G11" s="149" t="s">
        <v>11</v>
      </c>
      <c r="H11" s="148">
        <v>1528</v>
      </c>
      <c r="I11" s="148">
        <v>74</v>
      </c>
      <c r="J11" s="148">
        <v>10</v>
      </c>
      <c r="K11" s="147">
        <v>1612</v>
      </c>
    </row>
    <row r="12" spans="1:11" x14ac:dyDescent="0.25">
      <c r="A12" s="149" t="s">
        <v>12</v>
      </c>
      <c r="B12" s="148">
        <v>57339</v>
      </c>
      <c r="C12" s="148">
        <v>7541</v>
      </c>
      <c r="D12" s="148">
        <v>384</v>
      </c>
      <c r="E12" s="147">
        <v>65264</v>
      </c>
      <c r="G12" s="149" t="s">
        <v>12</v>
      </c>
      <c r="H12" s="148">
        <v>52357</v>
      </c>
      <c r="I12" s="148">
        <v>7510</v>
      </c>
      <c r="J12" s="148">
        <v>419</v>
      </c>
      <c r="K12" s="147">
        <v>60286</v>
      </c>
    </row>
    <row r="13" spans="1:11" x14ac:dyDescent="0.25">
      <c r="A13" s="149" t="s">
        <v>13</v>
      </c>
      <c r="B13" s="148">
        <v>47911</v>
      </c>
      <c r="C13" s="148">
        <v>7448</v>
      </c>
      <c r="D13" s="148">
        <v>19</v>
      </c>
      <c r="E13" s="147">
        <v>55378</v>
      </c>
      <c r="G13" s="149" t="s">
        <v>13</v>
      </c>
      <c r="H13" s="148">
        <v>43952</v>
      </c>
      <c r="I13" s="148">
        <v>6509</v>
      </c>
      <c r="J13" s="148">
        <v>41</v>
      </c>
      <c r="K13" s="147">
        <v>50502</v>
      </c>
    </row>
    <row r="14" spans="1:11" x14ac:dyDescent="0.25">
      <c r="A14" s="149" t="s">
        <v>14</v>
      </c>
      <c r="B14" s="148">
        <v>47860</v>
      </c>
      <c r="C14" s="148">
        <v>5934</v>
      </c>
      <c r="D14" s="148">
        <v>6</v>
      </c>
      <c r="E14" s="147">
        <v>53800</v>
      </c>
      <c r="G14" s="149" t="s">
        <v>14</v>
      </c>
      <c r="H14" s="148">
        <v>44159</v>
      </c>
      <c r="I14" s="148">
        <v>4775</v>
      </c>
      <c r="J14" s="148">
        <v>3</v>
      </c>
      <c r="K14" s="147">
        <v>48937</v>
      </c>
    </row>
    <row r="15" spans="1:11" x14ac:dyDescent="0.25">
      <c r="A15" s="149" t="s">
        <v>15</v>
      </c>
      <c r="B15" s="148">
        <v>33010</v>
      </c>
      <c r="C15" s="148">
        <v>5277</v>
      </c>
      <c r="D15" s="148">
        <v>257</v>
      </c>
      <c r="E15" s="147">
        <v>38544</v>
      </c>
      <c r="G15" s="149" t="s">
        <v>15</v>
      </c>
      <c r="H15" s="148">
        <v>30137</v>
      </c>
      <c r="I15" s="148">
        <v>4469</v>
      </c>
      <c r="J15" s="148">
        <v>241</v>
      </c>
      <c r="K15" s="147">
        <v>34847</v>
      </c>
    </row>
    <row r="16" spans="1:11" x14ac:dyDescent="0.25">
      <c r="A16" s="149" t="s">
        <v>16</v>
      </c>
      <c r="B16" s="148">
        <v>23297</v>
      </c>
      <c r="C16" s="148">
        <v>7508</v>
      </c>
      <c r="D16" s="148">
        <v>5</v>
      </c>
      <c r="E16" s="147">
        <v>30810</v>
      </c>
      <c r="G16" s="149" t="s">
        <v>16</v>
      </c>
      <c r="H16" s="148">
        <v>21070</v>
      </c>
      <c r="I16" s="148">
        <v>7078</v>
      </c>
      <c r="J16" s="148">
        <v>10</v>
      </c>
      <c r="K16" s="147">
        <v>28158</v>
      </c>
    </row>
    <row r="17" spans="1:11" x14ac:dyDescent="0.25">
      <c r="A17" s="149" t="s">
        <v>17</v>
      </c>
      <c r="B17" s="148">
        <v>21093</v>
      </c>
      <c r="C17" s="148">
        <v>4153</v>
      </c>
      <c r="D17" s="148">
        <v>367</v>
      </c>
      <c r="E17" s="147">
        <v>25613</v>
      </c>
      <c r="G17" s="149" t="s">
        <v>70</v>
      </c>
      <c r="H17" s="148">
        <v>19968</v>
      </c>
      <c r="I17" s="148">
        <v>3513</v>
      </c>
      <c r="J17" s="148">
        <v>285</v>
      </c>
      <c r="K17" s="147">
        <v>23766</v>
      </c>
    </row>
    <row r="18" spans="1:11" x14ac:dyDescent="0.25">
      <c r="A18" s="149" t="s">
        <v>18</v>
      </c>
      <c r="B18" s="148">
        <v>30464</v>
      </c>
      <c r="C18" s="148">
        <v>7653</v>
      </c>
      <c r="D18" s="148">
        <v>8</v>
      </c>
      <c r="E18" s="147">
        <v>38125</v>
      </c>
      <c r="G18" s="149" t="s">
        <v>18</v>
      </c>
      <c r="H18" s="148">
        <v>28012</v>
      </c>
      <c r="I18" s="148">
        <v>6053</v>
      </c>
      <c r="J18" s="148">
        <v>9</v>
      </c>
      <c r="K18" s="147">
        <v>34074</v>
      </c>
    </row>
    <row r="19" spans="1:11" x14ac:dyDescent="0.25">
      <c r="A19" s="149" t="s">
        <v>19</v>
      </c>
      <c r="B19" s="148">
        <v>42776</v>
      </c>
      <c r="C19" s="148">
        <v>2773</v>
      </c>
      <c r="D19" s="148">
        <v>466</v>
      </c>
      <c r="E19" s="147">
        <v>46015</v>
      </c>
      <c r="G19" s="149" t="s">
        <v>19</v>
      </c>
      <c r="H19" s="148">
        <v>39296</v>
      </c>
      <c r="I19" s="148">
        <v>3145</v>
      </c>
      <c r="J19" s="148">
        <v>327</v>
      </c>
      <c r="K19" s="147">
        <v>42768</v>
      </c>
    </row>
    <row r="20" spans="1:11" x14ac:dyDescent="0.25">
      <c r="A20" s="149" t="s">
        <v>20</v>
      </c>
      <c r="B20" s="148">
        <v>49457</v>
      </c>
      <c r="C20" s="148">
        <v>3144</v>
      </c>
      <c r="D20" s="148">
        <v>3</v>
      </c>
      <c r="E20" s="147">
        <v>52604</v>
      </c>
      <c r="G20" s="149" t="s">
        <v>20</v>
      </c>
      <c r="H20" s="148">
        <v>45760</v>
      </c>
      <c r="I20" s="148">
        <v>2884</v>
      </c>
      <c r="J20" s="148">
        <v>1</v>
      </c>
      <c r="K20" s="147">
        <v>48645</v>
      </c>
    </row>
    <row r="21" spans="1:11" x14ac:dyDescent="0.25">
      <c r="A21" s="149" t="s">
        <v>21</v>
      </c>
      <c r="B21" s="148">
        <v>42590</v>
      </c>
      <c r="C21" s="148">
        <v>5219</v>
      </c>
      <c r="D21" s="148">
        <v>6</v>
      </c>
      <c r="E21" s="147">
        <v>47815</v>
      </c>
      <c r="G21" s="149" t="s">
        <v>21</v>
      </c>
      <c r="H21" s="148">
        <v>39701</v>
      </c>
      <c r="I21" s="148">
        <v>4012</v>
      </c>
      <c r="J21" s="148">
        <v>13</v>
      </c>
      <c r="K21" s="147">
        <v>43726</v>
      </c>
    </row>
    <row r="22" spans="1:11" x14ac:dyDescent="0.25">
      <c r="A22" s="149" t="s">
        <v>22</v>
      </c>
      <c r="B22" s="148">
        <v>35154</v>
      </c>
      <c r="C22" s="148">
        <v>4733</v>
      </c>
      <c r="D22" s="148">
        <v>42</v>
      </c>
      <c r="E22" s="147">
        <v>39929</v>
      </c>
      <c r="G22" s="149" t="s">
        <v>22</v>
      </c>
      <c r="H22" s="148">
        <v>32683</v>
      </c>
      <c r="I22" s="148">
        <v>3558</v>
      </c>
      <c r="J22" s="148">
        <v>29</v>
      </c>
      <c r="K22" s="147">
        <v>36270</v>
      </c>
    </row>
    <row r="23" spans="1:11" x14ac:dyDescent="0.25">
      <c r="A23" s="149" t="s">
        <v>23</v>
      </c>
      <c r="B23" s="148">
        <v>23050</v>
      </c>
      <c r="C23" s="148">
        <v>8126</v>
      </c>
      <c r="D23" s="148">
        <v>8</v>
      </c>
      <c r="E23" s="147">
        <v>31184</v>
      </c>
      <c r="G23" s="149" t="s">
        <v>23</v>
      </c>
      <c r="H23" s="148">
        <v>21564</v>
      </c>
      <c r="I23" s="148">
        <v>6597</v>
      </c>
      <c r="J23" s="148">
        <v>2</v>
      </c>
      <c r="K23" s="147">
        <v>28163</v>
      </c>
    </row>
    <row r="24" spans="1:11" x14ac:dyDescent="0.25">
      <c r="A24" s="149" t="s">
        <v>24</v>
      </c>
      <c r="B24" s="148">
        <v>26168</v>
      </c>
      <c r="C24" s="148">
        <v>3094</v>
      </c>
      <c r="D24" s="148">
        <v>2</v>
      </c>
      <c r="E24" s="147">
        <v>29264</v>
      </c>
      <c r="G24" s="149" t="s">
        <v>71</v>
      </c>
      <c r="H24" s="148">
        <v>23123</v>
      </c>
      <c r="I24" s="148">
        <v>2865</v>
      </c>
      <c r="J24" s="148"/>
      <c r="K24" s="147">
        <v>25988</v>
      </c>
    </row>
    <row r="25" spans="1:11" x14ac:dyDescent="0.25">
      <c r="A25" s="149" t="s">
        <v>25</v>
      </c>
      <c r="B25" s="148">
        <v>26157</v>
      </c>
      <c r="C25" s="148">
        <v>2266</v>
      </c>
      <c r="D25" s="148">
        <v>374</v>
      </c>
      <c r="E25" s="147">
        <v>28797</v>
      </c>
      <c r="G25" s="149" t="s">
        <v>72</v>
      </c>
      <c r="H25" s="148">
        <v>23973</v>
      </c>
      <c r="I25" s="148">
        <v>2025</v>
      </c>
      <c r="J25" s="148">
        <v>344</v>
      </c>
      <c r="K25" s="147">
        <v>26342</v>
      </c>
    </row>
    <row r="26" spans="1:11" x14ac:dyDescent="0.25">
      <c r="A26" s="149" t="s">
        <v>26</v>
      </c>
      <c r="B26" s="148">
        <v>31502</v>
      </c>
      <c r="C26" s="148">
        <v>5975</v>
      </c>
      <c r="D26" s="148">
        <v>77</v>
      </c>
      <c r="E26" s="147">
        <v>37554</v>
      </c>
      <c r="G26" s="149" t="s">
        <v>26</v>
      </c>
      <c r="H26" s="148">
        <v>28281</v>
      </c>
      <c r="I26" s="148">
        <v>4335</v>
      </c>
      <c r="J26" s="148">
        <v>74</v>
      </c>
      <c r="K26" s="147">
        <v>32690</v>
      </c>
    </row>
    <row r="27" spans="1:11" x14ac:dyDescent="0.25">
      <c r="A27" s="149" t="s">
        <v>27</v>
      </c>
      <c r="B27" s="148">
        <v>32009</v>
      </c>
      <c r="C27" s="148">
        <v>6113</v>
      </c>
      <c r="D27" s="148">
        <v>1028</v>
      </c>
      <c r="E27" s="147">
        <v>39150</v>
      </c>
      <c r="G27" s="149" t="s">
        <v>27</v>
      </c>
      <c r="H27" s="148">
        <v>29587</v>
      </c>
      <c r="I27" s="148">
        <v>4588</v>
      </c>
      <c r="J27" s="148">
        <v>1289</v>
      </c>
      <c r="K27" s="147">
        <v>35464</v>
      </c>
    </row>
    <row r="28" spans="1:11" x14ac:dyDescent="0.25">
      <c r="A28" s="149" t="s">
        <v>28</v>
      </c>
      <c r="B28" s="148">
        <v>29773</v>
      </c>
      <c r="C28" s="148">
        <v>2918</v>
      </c>
      <c r="D28" s="148">
        <v>15</v>
      </c>
      <c r="E28" s="147">
        <v>32706</v>
      </c>
      <c r="G28" s="149" t="s">
        <v>28</v>
      </c>
      <c r="H28" s="148">
        <v>27167</v>
      </c>
      <c r="I28" s="148">
        <v>3014</v>
      </c>
      <c r="J28" s="148">
        <v>1</v>
      </c>
      <c r="K28" s="147">
        <v>30182</v>
      </c>
    </row>
    <row r="29" spans="1:11" x14ac:dyDescent="0.25">
      <c r="A29" s="149" t="s">
        <v>29</v>
      </c>
      <c r="B29" s="148">
        <v>27318</v>
      </c>
      <c r="C29" s="148">
        <v>7700</v>
      </c>
      <c r="D29" s="148">
        <v>12</v>
      </c>
      <c r="E29" s="147">
        <v>35030</v>
      </c>
      <c r="G29" s="149" t="s">
        <v>29</v>
      </c>
      <c r="H29" s="148">
        <v>24166</v>
      </c>
      <c r="I29" s="148">
        <v>6761</v>
      </c>
      <c r="J29" s="148">
        <v>206</v>
      </c>
      <c r="K29" s="147">
        <v>31133</v>
      </c>
    </row>
    <row r="30" spans="1:11" x14ac:dyDescent="0.25">
      <c r="A30" s="149" t="s">
        <v>30</v>
      </c>
      <c r="B30" s="148">
        <v>42104</v>
      </c>
      <c r="C30" s="148">
        <v>2636</v>
      </c>
      <c r="D30" s="148">
        <v>507</v>
      </c>
      <c r="E30" s="147">
        <v>45247</v>
      </c>
      <c r="G30" s="149" t="s">
        <v>30</v>
      </c>
      <c r="H30" s="148">
        <v>37557</v>
      </c>
      <c r="I30" s="148">
        <v>2554</v>
      </c>
      <c r="J30" s="148">
        <v>306</v>
      </c>
      <c r="K30" s="147">
        <v>40417</v>
      </c>
    </row>
    <row r="31" spans="1:11" x14ac:dyDescent="0.25">
      <c r="A31" s="149" t="s">
        <v>31</v>
      </c>
      <c r="B31" s="148">
        <v>33253</v>
      </c>
      <c r="C31" s="148">
        <v>1752</v>
      </c>
      <c r="D31" s="148">
        <v>265</v>
      </c>
      <c r="E31" s="147">
        <v>35270</v>
      </c>
      <c r="G31" s="149" t="s">
        <v>73</v>
      </c>
      <c r="H31" s="148">
        <v>31026</v>
      </c>
      <c r="I31" s="148">
        <v>1790</v>
      </c>
      <c r="J31" s="148">
        <v>210</v>
      </c>
      <c r="K31" s="147">
        <v>33026</v>
      </c>
    </row>
    <row r="32" spans="1:11" x14ac:dyDescent="0.25">
      <c r="A32" s="149" t="s">
        <v>32</v>
      </c>
      <c r="B32" s="148">
        <v>29783</v>
      </c>
      <c r="C32" s="148">
        <v>6146</v>
      </c>
      <c r="D32" s="148">
        <v>483</v>
      </c>
      <c r="E32" s="147">
        <v>36412</v>
      </c>
      <c r="G32" s="149" t="s">
        <v>32</v>
      </c>
      <c r="H32" s="148">
        <v>26274</v>
      </c>
      <c r="I32" s="148">
        <v>6186</v>
      </c>
      <c r="J32" s="148">
        <v>494</v>
      </c>
      <c r="K32" s="147">
        <v>32954</v>
      </c>
    </row>
    <row r="33" spans="1:11" x14ac:dyDescent="0.25">
      <c r="A33" s="149" t="s">
        <v>33</v>
      </c>
      <c r="B33" s="148">
        <v>32823</v>
      </c>
      <c r="C33" s="148">
        <v>2882</v>
      </c>
      <c r="D33" s="148">
        <v>4</v>
      </c>
      <c r="E33" s="147">
        <v>35709</v>
      </c>
      <c r="G33" s="149" t="s">
        <v>33</v>
      </c>
      <c r="H33" s="148">
        <v>30380</v>
      </c>
      <c r="I33" s="148">
        <v>2845</v>
      </c>
      <c r="J33" s="148">
        <v>3</v>
      </c>
      <c r="K33" s="147">
        <v>33228</v>
      </c>
    </row>
    <row r="34" spans="1:11" x14ac:dyDescent="0.25">
      <c r="A34" s="149" t="s">
        <v>34</v>
      </c>
      <c r="B34" s="148">
        <v>20667</v>
      </c>
      <c r="C34" s="148">
        <v>6164</v>
      </c>
      <c r="D34" s="148">
        <v>40</v>
      </c>
      <c r="E34" s="147">
        <v>26871</v>
      </c>
      <c r="G34" s="149" t="s">
        <v>34</v>
      </c>
      <c r="H34" s="148">
        <v>17966</v>
      </c>
      <c r="I34" s="148">
        <v>5350</v>
      </c>
      <c r="J34" s="148">
        <v>35</v>
      </c>
      <c r="K34" s="147">
        <v>23351</v>
      </c>
    </row>
    <row r="35" spans="1:11" x14ac:dyDescent="0.25">
      <c r="A35" s="149" t="s">
        <v>35</v>
      </c>
      <c r="B35" s="148">
        <v>31639</v>
      </c>
      <c r="C35" s="148">
        <v>5262</v>
      </c>
      <c r="D35" s="148">
        <v>781</v>
      </c>
      <c r="E35" s="147">
        <v>37682</v>
      </c>
      <c r="G35" s="149" t="s">
        <v>35</v>
      </c>
      <c r="H35" s="148">
        <v>28812</v>
      </c>
      <c r="I35" s="148">
        <v>4352</v>
      </c>
      <c r="J35" s="148">
        <v>691</v>
      </c>
      <c r="K35" s="147">
        <v>33855</v>
      </c>
    </row>
    <row r="36" spans="1:11" x14ac:dyDescent="0.25">
      <c r="A36" s="149" t="s">
        <v>36</v>
      </c>
      <c r="B36" s="148">
        <v>35520</v>
      </c>
      <c r="C36" s="148">
        <v>6484</v>
      </c>
      <c r="D36" s="148">
        <v>18</v>
      </c>
      <c r="E36" s="147">
        <v>42022</v>
      </c>
      <c r="G36" s="149" t="s">
        <v>36</v>
      </c>
      <c r="H36" s="148">
        <v>31943</v>
      </c>
      <c r="I36" s="148">
        <v>5869</v>
      </c>
      <c r="J36" s="148">
        <v>14</v>
      </c>
      <c r="K36" s="147">
        <v>37826</v>
      </c>
    </row>
    <row r="37" spans="1:11" ht="15.75" thickBot="1" x14ac:dyDescent="0.3">
      <c r="A37" s="150" t="s">
        <v>37</v>
      </c>
      <c r="B37" s="148">
        <v>32912</v>
      </c>
      <c r="C37" s="148">
        <v>6664</v>
      </c>
      <c r="D37" s="148">
        <v>1319</v>
      </c>
      <c r="E37" s="147">
        <v>40895</v>
      </c>
      <c r="G37" s="150" t="s">
        <v>37</v>
      </c>
      <c r="H37" s="148">
        <v>28919</v>
      </c>
      <c r="I37" s="148">
        <v>5709</v>
      </c>
      <c r="J37" s="148">
        <v>992</v>
      </c>
      <c r="K37" s="147">
        <v>35620</v>
      </c>
    </row>
    <row r="38" spans="1:11" ht="15.75" thickBot="1" x14ac:dyDescent="0.3">
      <c r="A38" s="151" t="s">
        <v>38</v>
      </c>
      <c r="B38" s="156">
        <v>1146958</v>
      </c>
      <c r="C38" s="156">
        <v>166220</v>
      </c>
      <c r="D38" s="156">
        <v>7227</v>
      </c>
      <c r="E38" s="155">
        <v>1320405</v>
      </c>
      <c r="G38" s="151" t="s">
        <v>38</v>
      </c>
      <c r="H38" s="156">
        <v>1048341</v>
      </c>
      <c r="I38" s="156">
        <v>147453</v>
      </c>
      <c r="J38" s="156">
        <v>6871</v>
      </c>
      <c r="K38" s="155">
        <v>1202665</v>
      </c>
    </row>
    <row r="39" spans="1:11" x14ac:dyDescent="0.25">
      <c r="H39" s="157"/>
      <c r="I39" s="157"/>
      <c r="J39" s="157"/>
      <c r="K39" s="157"/>
    </row>
  </sheetData>
  <sortState ref="G5:K37">
    <sortCondition ref="G5:G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1"/>
  <sheetViews>
    <sheetView zoomScale="85" zoomScaleNormal="85" workbookViewId="0">
      <selection activeCell="B3" sqref="B3"/>
    </sheetView>
  </sheetViews>
  <sheetFormatPr defaultRowHeight="16.5" customHeight="1" x14ac:dyDescent="0.2"/>
  <cols>
    <col min="1" max="1" width="24.5703125" style="16" customWidth="1"/>
    <col min="2" max="2" width="10.7109375" style="16" customWidth="1"/>
    <col min="3" max="3" width="14" style="16" customWidth="1"/>
    <col min="4" max="4" width="11.7109375" style="16" customWidth="1"/>
    <col min="5" max="5" width="11.85546875" style="16" customWidth="1"/>
    <col min="6" max="6" width="8.140625" style="16" customWidth="1"/>
    <col min="7" max="7" width="12.42578125" style="16" customWidth="1"/>
    <col min="8" max="8" width="9.140625" style="16" bestFit="1" customWidth="1"/>
    <col min="9" max="9" width="12.42578125" style="16" bestFit="1" customWidth="1"/>
    <col min="10" max="10" width="8.42578125" style="16" customWidth="1"/>
    <col min="11" max="12" width="12.28515625" style="18" customWidth="1"/>
    <col min="13" max="13" width="14.5703125" style="18" customWidth="1"/>
    <col min="14" max="15" width="12.28515625" style="18" customWidth="1"/>
    <col min="16" max="16" width="14.140625" style="16" bestFit="1" customWidth="1"/>
    <col min="17" max="17" width="9.28515625" style="16" customWidth="1"/>
    <col min="18" max="18" width="14.140625" style="16" bestFit="1" customWidth="1"/>
    <col min="19" max="19" width="11.5703125" style="16" customWidth="1"/>
    <col min="20" max="20" width="14.28515625" style="16" customWidth="1"/>
    <col min="21" max="21" width="13.85546875" style="16" bestFit="1" customWidth="1"/>
    <col min="22" max="22" width="12.85546875" style="16" customWidth="1"/>
    <col min="23" max="16384" width="9.140625" style="16"/>
  </cols>
  <sheetData>
    <row r="1" spans="1:22" s="65" customFormat="1" ht="16.5" customHeight="1" thickBot="1" x14ac:dyDescent="0.25">
      <c r="A1" s="66" t="s">
        <v>123</v>
      </c>
      <c r="K1" s="67"/>
      <c r="L1" s="67"/>
      <c r="M1" s="67"/>
      <c r="N1" s="67"/>
      <c r="O1" s="67"/>
      <c r="P1" s="67"/>
    </row>
    <row r="2" spans="1:22" ht="54" customHeight="1" thickBot="1" x14ac:dyDescent="0.25">
      <c r="A2" s="19" t="s">
        <v>4</v>
      </c>
      <c r="B2" s="20" t="s">
        <v>0</v>
      </c>
      <c r="C2" s="21" t="s">
        <v>101</v>
      </c>
      <c r="D2" s="20" t="s">
        <v>1</v>
      </c>
      <c r="E2" s="22" t="s">
        <v>102</v>
      </c>
      <c r="F2" s="20" t="s">
        <v>2</v>
      </c>
      <c r="G2" s="22" t="s">
        <v>103</v>
      </c>
      <c r="H2" s="20" t="s">
        <v>3</v>
      </c>
      <c r="I2" s="21" t="s">
        <v>104</v>
      </c>
      <c r="J2" s="20" t="s">
        <v>55</v>
      </c>
      <c r="K2" s="24" t="s">
        <v>105</v>
      </c>
      <c r="L2" s="20" t="s">
        <v>107</v>
      </c>
      <c r="M2" s="21" t="s">
        <v>108</v>
      </c>
      <c r="N2" s="20" t="s">
        <v>109</v>
      </c>
      <c r="O2" s="21" t="s">
        <v>110</v>
      </c>
      <c r="P2" s="25" t="s">
        <v>40</v>
      </c>
      <c r="Q2" s="20" t="s">
        <v>56</v>
      </c>
      <c r="R2" s="24" t="s">
        <v>106</v>
      </c>
      <c r="S2" s="23" t="s">
        <v>61</v>
      </c>
      <c r="T2" s="26" t="s">
        <v>57</v>
      </c>
      <c r="U2" s="25" t="s">
        <v>39</v>
      </c>
      <c r="V2" s="25" t="s">
        <v>41</v>
      </c>
    </row>
    <row r="3" spans="1:22" ht="16.5" customHeight="1" x14ac:dyDescent="0.2">
      <c r="A3" s="27" t="s">
        <v>5</v>
      </c>
      <c r="B3" s="28">
        <v>1.5984257315097606E-2</v>
      </c>
      <c r="C3" s="29">
        <f>B3*$C$36</f>
        <v>3851646.5639324947</v>
      </c>
      <c r="D3" s="28">
        <v>4.9898863127853749E-4</v>
      </c>
      <c r="E3" s="30">
        <f>D3*$E$36</f>
        <v>2232.9741249714552</v>
      </c>
      <c r="F3" s="28">
        <v>1.7390287114436392E-2</v>
      </c>
      <c r="G3" s="30">
        <f>F3*$G$36</f>
        <v>1326357.1982180637</v>
      </c>
      <c r="H3" s="28">
        <v>1.1449528596756112E-2</v>
      </c>
      <c r="I3" s="29">
        <f>H3*$I$36</f>
        <v>42546.44826554571</v>
      </c>
      <c r="J3" s="28">
        <v>3.5639877149828332E-3</v>
      </c>
      <c r="K3" s="32">
        <f>J3*$K$36</f>
        <v>16914.685695308526</v>
      </c>
      <c r="L3" s="28">
        <v>1.2374673458334763E-2</v>
      </c>
      <c r="M3" s="29">
        <f>L3*$M$36</f>
        <v>29600.218912336753</v>
      </c>
      <c r="N3" s="28">
        <v>1.2374673458334763E-2</v>
      </c>
      <c r="O3" s="29">
        <f>N3*$O$36</f>
        <v>17027.550678668635</v>
      </c>
      <c r="P3" s="33">
        <f>K3+I3+G3+E3+C3+M3+O3</f>
        <v>5286325.6398273893</v>
      </c>
      <c r="Q3" s="28">
        <v>1.2374673458334763E-2</v>
      </c>
      <c r="R3" s="33">
        <f>Q3*$R$36</f>
        <v>229181.86815023431</v>
      </c>
      <c r="S3" s="31">
        <f>VLOOKUP($A3,'[1]Apportionment by Usage 2015-16'!$B$10:$S$42,14,)</f>
        <v>1.7117125247782288E-2</v>
      </c>
      <c r="T3" s="34">
        <f>S3*$T$36</f>
        <v>55082.909047363406</v>
      </c>
      <c r="U3" s="33">
        <f>T3+R3</f>
        <v>284264.77719759772</v>
      </c>
      <c r="V3" s="126">
        <f>P3+U3</f>
        <v>5570590.4170249868</v>
      </c>
    </row>
    <row r="4" spans="1:22" ht="16.5" customHeight="1" x14ac:dyDescent="0.2">
      <c r="A4" s="35" t="s">
        <v>6</v>
      </c>
      <c r="B4" s="36">
        <v>4.3377887843769204E-2</v>
      </c>
      <c r="C4" s="37">
        <f t="shared" ref="C4:C33" si="0">B4*$C$36</f>
        <v>10452552.744273847</v>
      </c>
      <c r="D4" s="36">
        <v>2.2471089389648289E-3</v>
      </c>
      <c r="E4" s="38">
        <f t="shared" ref="E4:E34" si="1">D4*$E$36</f>
        <v>10055.812501867609</v>
      </c>
      <c r="F4" s="36">
        <v>6.4371350306191066E-2</v>
      </c>
      <c r="G4" s="38">
        <f t="shared" ref="G4:G35" si="2">F4*$G$36</f>
        <v>4909602.8878531922</v>
      </c>
      <c r="H4" s="36">
        <v>4.1567184420585523E-3</v>
      </c>
      <c r="I4" s="37">
        <f t="shared" ref="I4:I35" si="3">H4*$I$36</f>
        <v>15446.36573068958</v>
      </c>
      <c r="J4" s="36">
        <v>2.5148953214613794E-2</v>
      </c>
      <c r="K4" s="40">
        <f t="shared" ref="K4:K35" si="4">J4*$K$36</f>
        <v>119356.93195655706</v>
      </c>
      <c r="L4" s="36">
        <v>1.219062397420622E-2</v>
      </c>
      <c r="M4" s="37">
        <f t="shared" ref="M4:M35" si="5">L4*$M$36</f>
        <v>29159.97254630128</v>
      </c>
      <c r="N4" s="36">
        <v>1.219062397420622E-2</v>
      </c>
      <c r="O4" s="37">
        <f t="shared" ref="O4:O35" si="6">N4*$O$36</f>
        <v>16774.298588507758</v>
      </c>
      <c r="P4" s="41">
        <f t="shared" ref="P4:P35" si="7">K4+I4+G4+E4+C4+M4+O4</f>
        <v>15552949.013450962</v>
      </c>
      <c r="Q4" s="36">
        <v>1.219062397420622E-2</v>
      </c>
      <c r="R4" s="41">
        <f t="shared" ref="R4:R35" si="8">Q4*$R$36</f>
        <v>225773.22833871216</v>
      </c>
      <c r="S4" s="39">
        <f>VLOOKUP($A4,'[1]Apportionment by Usage 2015-16'!$B$10:$S$42,14,)</f>
        <v>4.6420040388281583E-2</v>
      </c>
      <c r="T4" s="42">
        <f t="shared" ref="T4:T35" si="9">S4*$T$36</f>
        <v>149379.68996949014</v>
      </c>
      <c r="U4" s="41">
        <f t="shared" ref="U4:U35" si="10">T4+R4</f>
        <v>375152.91830820229</v>
      </c>
      <c r="V4" s="127">
        <f t="shared" ref="V4:V35" si="11">P4+U4</f>
        <v>15928101.931759164</v>
      </c>
    </row>
    <row r="5" spans="1:22" ht="16.5" customHeight="1" x14ac:dyDescent="0.2">
      <c r="A5" s="43" t="s">
        <v>7</v>
      </c>
      <c r="B5" s="28">
        <v>2.1244288250144863E-2</v>
      </c>
      <c r="C5" s="29">
        <f t="shared" si="0"/>
        <v>5119129.9181961566</v>
      </c>
      <c r="D5" s="28">
        <v>1.4781514474396303E-3</v>
      </c>
      <c r="E5" s="30">
        <f t="shared" si="1"/>
        <v>6614.7277272923457</v>
      </c>
      <c r="F5" s="28">
        <v>7.5761284061664144E-3</v>
      </c>
      <c r="G5" s="30">
        <f t="shared" si="2"/>
        <v>577831.31353831245</v>
      </c>
      <c r="H5" s="28">
        <v>4.4657585116253083E-2</v>
      </c>
      <c r="I5" s="29">
        <f t="shared" si="3"/>
        <v>165947.58629199647</v>
      </c>
      <c r="J5" s="28">
        <v>4.676407685305058E-3</v>
      </c>
      <c r="K5" s="32">
        <f t="shared" si="4"/>
        <v>22194.230874457804</v>
      </c>
      <c r="L5" s="28">
        <v>3.8736697905182832E-2</v>
      </c>
      <c r="M5" s="29">
        <f t="shared" si="5"/>
        <v>92658.181389197329</v>
      </c>
      <c r="N5" s="28">
        <v>3.8736697905182832E-2</v>
      </c>
      <c r="O5" s="29">
        <f t="shared" si="6"/>
        <v>53301.696317531576</v>
      </c>
      <c r="P5" s="33">
        <f t="shared" si="7"/>
        <v>6037677.6543349447</v>
      </c>
      <c r="Q5" s="28">
        <v>3.8736697905182832E-2</v>
      </c>
      <c r="R5" s="33">
        <f t="shared" si="8"/>
        <v>717412.77228625398</v>
      </c>
      <c r="S5" s="31">
        <f>VLOOKUP($A5,'[1]Apportionment by Usage 2015-16'!$B$10:$S$42,14,)</f>
        <v>2.0161130270035417E-2</v>
      </c>
      <c r="T5" s="34">
        <f t="shared" si="9"/>
        <v>64878.517208973972</v>
      </c>
      <c r="U5" s="33">
        <f t="shared" si="10"/>
        <v>782291.28949522797</v>
      </c>
      <c r="V5" s="126">
        <f t="shared" si="11"/>
        <v>6819968.9438301725</v>
      </c>
    </row>
    <row r="6" spans="1:22" ht="16.5" customHeight="1" x14ac:dyDescent="0.2">
      <c r="A6" s="35" t="s">
        <v>8</v>
      </c>
      <c r="B6" s="36">
        <v>4.6281543970104373E-2</v>
      </c>
      <c r="C6" s="37">
        <f t="shared" si="0"/>
        <v>11152232.242756201</v>
      </c>
      <c r="D6" s="36">
        <v>2.3169806281295156E-3</v>
      </c>
      <c r="E6" s="38">
        <f t="shared" si="1"/>
        <v>10368.488310879582</v>
      </c>
      <c r="F6" s="36">
        <v>5.4013306716413106E-2</v>
      </c>
      <c r="G6" s="38">
        <f t="shared" si="2"/>
        <v>4119594.9032608275</v>
      </c>
      <c r="H6" s="36">
        <v>6.1056197816687242E-3</v>
      </c>
      <c r="I6" s="37">
        <f t="shared" si="3"/>
        <v>22688.483108680979</v>
      </c>
      <c r="J6" s="36">
        <v>0.10654389625455776</v>
      </c>
      <c r="K6" s="40">
        <f t="shared" si="4"/>
        <v>505657.33162413113</v>
      </c>
      <c r="L6" s="36">
        <v>1.4474512460865516E-2</v>
      </c>
      <c r="M6" s="37">
        <f t="shared" si="5"/>
        <v>34623.033806390311</v>
      </c>
      <c r="N6" s="36">
        <v>1.4474512460865516E-2</v>
      </c>
      <c r="O6" s="37">
        <f t="shared" si="6"/>
        <v>19916.929146150949</v>
      </c>
      <c r="P6" s="41">
        <f t="shared" si="7"/>
        <v>15865081.412013261</v>
      </c>
      <c r="Q6" s="36">
        <v>1.4474512460865516E-2</v>
      </c>
      <c r="R6" s="41">
        <f t="shared" si="8"/>
        <v>268071.38123799884</v>
      </c>
      <c r="S6" s="39">
        <f>VLOOKUP($A6,'[1]Apportionment by Usage 2015-16'!$B$10:$S$42,14,)</f>
        <v>4.6784977385349043E-2</v>
      </c>
      <c r="T6" s="42">
        <f t="shared" si="9"/>
        <v>150554.05722605321</v>
      </c>
      <c r="U6" s="41">
        <f t="shared" si="10"/>
        <v>418625.43846405204</v>
      </c>
      <c r="V6" s="127">
        <f t="shared" si="11"/>
        <v>16283706.850477312</v>
      </c>
    </row>
    <row r="7" spans="1:22" ht="16.5" customHeight="1" x14ac:dyDescent="0.2">
      <c r="A7" s="44" t="s">
        <v>9</v>
      </c>
      <c r="B7" s="28">
        <v>3.1241637314733603E-2</v>
      </c>
      <c r="C7" s="29">
        <f t="shared" si="0"/>
        <v>7528141.1355447825</v>
      </c>
      <c r="D7" s="28">
        <v>9.4711554246660334E-2</v>
      </c>
      <c r="E7" s="30">
        <f t="shared" si="1"/>
        <v>423834.20525380498</v>
      </c>
      <c r="F7" s="28">
        <v>1.6566827508493746E-2</v>
      </c>
      <c r="G7" s="30">
        <f t="shared" si="2"/>
        <v>1263551.9340728181</v>
      </c>
      <c r="H7" s="28">
        <v>1.997260091118171E-2</v>
      </c>
      <c r="I7" s="29">
        <f t="shared" si="3"/>
        <v>74218.184985951229</v>
      </c>
      <c r="J7" s="28">
        <v>1.6364785804076472E-2</v>
      </c>
      <c r="K7" s="32">
        <f t="shared" si="4"/>
        <v>77667.27342614693</v>
      </c>
      <c r="L7" s="28">
        <v>9.590485330518779E-2</v>
      </c>
      <c r="M7" s="29">
        <f t="shared" si="5"/>
        <v>229404.4091060092</v>
      </c>
      <c r="N7" s="28">
        <v>9.590485330518779E-2</v>
      </c>
      <c r="O7" s="29">
        <f t="shared" si="6"/>
        <v>131965.07814793839</v>
      </c>
      <c r="P7" s="33">
        <f t="shared" si="7"/>
        <v>9728782.220537452</v>
      </c>
      <c r="Q7" s="28">
        <v>9.590485330518779E-2</v>
      </c>
      <c r="R7" s="33">
        <f t="shared" si="8"/>
        <v>1776180.4801687973</v>
      </c>
      <c r="S7" s="31">
        <f>VLOOKUP($A7,'[1]Apportionment by Usage 2015-16'!$B$10:$S$42,14,)</f>
        <v>2.9277521964006396E-2</v>
      </c>
      <c r="T7" s="34">
        <f t="shared" si="9"/>
        <v>94215.065680172585</v>
      </c>
      <c r="U7" s="33">
        <f t="shared" si="10"/>
        <v>1870395.5458489698</v>
      </c>
      <c r="V7" s="126">
        <f t="shared" si="11"/>
        <v>11599177.766386421</v>
      </c>
    </row>
    <row r="8" spans="1:22" ht="16.5" customHeight="1" x14ac:dyDescent="0.2">
      <c r="A8" s="35" t="s">
        <v>10</v>
      </c>
      <c r="B8" s="36">
        <v>3.409995227354945E-2</v>
      </c>
      <c r="C8" s="37">
        <f t="shared" si="0"/>
        <v>8216894.9995958433</v>
      </c>
      <c r="D8" s="36">
        <v>1.7558674326728721E-3</v>
      </c>
      <c r="E8" s="38">
        <f t="shared" si="1"/>
        <v>7857.5067612111025</v>
      </c>
      <c r="F8" s="36">
        <v>4.759302427215973E-2</v>
      </c>
      <c r="G8" s="38">
        <f t="shared" si="2"/>
        <v>3629919.9612376224</v>
      </c>
      <c r="H8" s="36">
        <v>6.0066710824948875E-3</v>
      </c>
      <c r="I8" s="37">
        <f t="shared" si="3"/>
        <v>22320.789742551002</v>
      </c>
      <c r="J8" s="36">
        <v>0.1209363939570313</v>
      </c>
      <c r="K8" s="40">
        <f t="shared" si="4"/>
        <v>573964.12572007056</v>
      </c>
      <c r="L8" s="36">
        <v>1.5999623054243475E-2</v>
      </c>
      <c r="M8" s="37">
        <f t="shared" si="5"/>
        <v>38271.09834575039</v>
      </c>
      <c r="N8" s="36">
        <v>1.5999623054243475E-2</v>
      </c>
      <c r="O8" s="37">
        <f t="shared" si="6"/>
        <v>22015.481322639022</v>
      </c>
      <c r="P8" s="41">
        <f t="shared" si="7"/>
        <v>12511243.962725688</v>
      </c>
      <c r="Q8" s="36">
        <v>1.5999623054243475E-2</v>
      </c>
      <c r="R8" s="41">
        <f t="shared" si="8"/>
        <v>296316.78877161373</v>
      </c>
      <c r="S8" s="39">
        <f>VLOOKUP($A8,'[1]Apportionment by Usage 2015-16'!$B$10:$S$42,14,)</f>
        <v>3.7901005346035507E-2</v>
      </c>
      <c r="T8" s="42">
        <f t="shared" si="9"/>
        <v>121965.43520354226</v>
      </c>
      <c r="U8" s="41">
        <f t="shared" si="10"/>
        <v>418282.22397515597</v>
      </c>
      <c r="V8" s="127">
        <f t="shared" si="11"/>
        <v>12929526.186700843</v>
      </c>
    </row>
    <row r="9" spans="1:22" ht="16.5" customHeight="1" x14ac:dyDescent="0.2">
      <c r="A9" s="44" t="s">
        <v>11</v>
      </c>
      <c r="B9" s="28">
        <v>8.096307801358126E-4</v>
      </c>
      <c r="C9" s="29">
        <f t="shared" si="0"/>
        <v>195092.68093542609</v>
      </c>
      <c r="D9" s="28">
        <v>1.2815958192086642E-4</v>
      </c>
      <c r="E9" s="30">
        <f t="shared" si="1"/>
        <v>573.51412909587725</v>
      </c>
      <c r="F9" s="28">
        <v>3.5628435494323442E-3</v>
      </c>
      <c r="G9" s="30">
        <f t="shared" si="2"/>
        <v>271738.0775152049</v>
      </c>
      <c r="H9" s="28">
        <v>1.6700988284085985E-3</v>
      </c>
      <c r="I9" s="29">
        <f t="shared" si="3"/>
        <v>6206.0872463663518</v>
      </c>
      <c r="J9" s="28">
        <v>4.2812818906516441E-4</v>
      </c>
      <c r="K9" s="32">
        <f t="shared" si="4"/>
        <v>2031.8963853032703</v>
      </c>
      <c r="L9" s="28">
        <v>1.2993516934033784E-3</v>
      </c>
      <c r="M9" s="29">
        <f t="shared" si="5"/>
        <v>3108.0492506208811</v>
      </c>
      <c r="N9" s="28">
        <v>1.2993516934033784E-3</v>
      </c>
      <c r="O9" s="29">
        <f t="shared" si="6"/>
        <v>1787.9079301230486</v>
      </c>
      <c r="P9" s="33">
        <f t="shared" si="7"/>
        <v>480538.2133921404</v>
      </c>
      <c r="Q9" s="28">
        <v>1.2993516934033784E-3</v>
      </c>
      <c r="R9" s="33">
        <f t="shared" si="8"/>
        <v>24064.299513114544</v>
      </c>
      <c r="S9" s="31">
        <f>VLOOKUP($A9,'[1]Apportionment by Usage 2015-16'!$B$10:$S$42,14,)</f>
        <v>1.2946124188674807E-3</v>
      </c>
      <c r="T9" s="34">
        <f t="shared" si="9"/>
        <v>4166.0627639155528</v>
      </c>
      <c r="U9" s="33">
        <f t="shared" si="10"/>
        <v>28230.362277030097</v>
      </c>
      <c r="V9" s="126">
        <f t="shared" si="11"/>
        <v>508768.57566917047</v>
      </c>
    </row>
    <row r="10" spans="1:22" ht="16.5" customHeight="1" x14ac:dyDescent="0.2">
      <c r="A10" s="35" t="s">
        <v>12</v>
      </c>
      <c r="B10" s="36">
        <v>3.9421857946024569E-2</v>
      </c>
      <c r="C10" s="37">
        <f t="shared" si="0"/>
        <v>9499287.9999638107</v>
      </c>
      <c r="D10" s="36">
        <v>0.54824012988608395</v>
      </c>
      <c r="E10" s="38">
        <f t="shared" si="1"/>
        <v>2453374.5812402256</v>
      </c>
      <c r="F10" s="36">
        <v>1.6595898767523647E-2</v>
      </c>
      <c r="G10" s="38">
        <f t="shared" si="2"/>
        <v>1265769.1989990284</v>
      </c>
      <c r="H10" s="36">
        <v>7.0043067906358052E-3</v>
      </c>
      <c r="I10" s="37">
        <f t="shared" si="3"/>
        <v>26028.004034002653</v>
      </c>
      <c r="J10" s="36">
        <v>3.7442435426819826E-2</v>
      </c>
      <c r="K10" s="40">
        <f t="shared" si="4"/>
        <v>177701.79853568689</v>
      </c>
      <c r="L10" s="36">
        <v>0.11467455655028014</v>
      </c>
      <c r="M10" s="37">
        <f t="shared" si="5"/>
        <v>274301.53926827008</v>
      </c>
      <c r="N10" s="36">
        <v>0.11467455655028014</v>
      </c>
      <c r="O10" s="37">
        <f t="shared" si="6"/>
        <v>157792.18981318548</v>
      </c>
      <c r="P10" s="41">
        <f t="shared" si="7"/>
        <v>13854255.31185421</v>
      </c>
      <c r="Q10" s="36">
        <v>0.11467455655028014</v>
      </c>
      <c r="R10" s="41">
        <f>Q10*$R$36</f>
        <v>2123799.806757044</v>
      </c>
      <c r="S10" s="39">
        <f>VLOOKUP($A10,'[1]Apportionment by Usage 2015-16'!$B$10:$S$42,14,)</f>
        <v>3.8693993036657839E-2</v>
      </c>
      <c r="T10" s="42">
        <f t="shared" si="9"/>
        <v>124517.26959196493</v>
      </c>
      <c r="U10" s="41">
        <f t="shared" si="10"/>
        <v>2248317.0763490088</v>
      </c>
      <c r="V10" s="127">
        <f t="shared" si="11"/>
        <v>16102572.388203219</v>
      </c>
    </row>
    <row r="11" spans="1:22" ht="16.5" customHeight="1" x14ac:dyDescent="0.2">
      <c r="A11" s="44" t="s">
        <v>13</v>
      </c>
      <c r="B11" s="28">
        <v>4.7308159860959029E-2</v>
      </c>
      <c r="C11" s="29">
        <f t="shared" si="0"/>
        <v>11399610.740895992</v>
      </c>
      <c r="D11" s="28">
        <v>2.9679604734304962E-3</v>
      </c>
      <c r="E11" s="30">
        <f t="shared" si="1"/>
        <v>13281.62311860147</v>
      </c>
      <c r="F11" s="28">
        <v>5.3286796689678104E-2</v>
      </c>
      <c r="G11" s="30">
        <f t="shared" si="2"/>
        <v>4064183.9835217488</v>
      </c>
      <c r="H11" s="28">
        <v>3.5913527373672587E-3</v>
      </c>
      <c r="I11" s="29">
        <f t="shared" si="3"/>
        <v>13345.466772056734</v>
      </c>
      <c r="J11" s="28">
        <v>3.2172977874219598E-2</v>
      </c>
      <c r="K11" s="32">
        <f t="shared" si="4"/>
        <v>152692.95299104622</v>
      </c>
      <c r="L11" s="28">
        <v>1.7890739793617882E-2</v>
      </c>
      <c r="M11" s="29">
        <f t="shared" si="5"/>
        <v>42794.649586333973</v>
      </c>
      <c r="N11" s="28">
        <v>1.7890739793617882E-2</v>
      </c>
      <c r="O11" s="29">
        <f t="shared" si="6"/>
        <v>24617.657956018207</v>
      </c>
      <c r="P11" s="33">
        <f t="shared" si="7"/>
        <v>15710527.074841799</v>
      </c>
      <c r="Q11" s="28">
        <v>1.7890739793617882E-2</v>
      </c>
      <c r="R11" s="33">
        <f t="shared" si="8"/>
        <v>331340.71636689833</v>
      </c>
      <c r="S11" s="31">
        <f>VLOOKUP($A11,'[1]Apportionment by Usage 2015-16'!$B$10:$S$42,14,)</f>
        <v>4.4206358346661048E-2</v>
      </c>
      <c r="T11" s="34">
        <f t="shared" si="9"/>
        <v>142256.06115955525</v>
      </c>
      <c r="U11" s="33">
        <f t="shared" si="10"/>
        <v>473596.7775264536</v>
      </c>
      <c r="V11" s="126">
        <f t="shared" si="11"/>
        <v>16184123.852368252</v>
      </c>
    </row>
    <row r="12" spans="1:22" ht="16.5" customHeight="1" x14ac:dyDescent="0.2">
      <c r="A12" s="35" t="s">
        <v>14</v>
      </c>
      <c r="B12" s="36">
        <v>3.5366316747512026E-2</v>
      </c>
      <c r="C12" s="37">
        <f t="shared" si="0"/>
        <v>8522044.5150642358</v>
      </c>
      <c r="D12" s="36">
        <v>1.0578883624533003E-3</v>
      </c>
      <c r="E12" s="38">
        <f t="shared" si="1"/>
        <v>4734.0504219785189</v>
      </c>
      <c r="F12" s="36">
        <v>3.3484569247917019E-2</v>
      </c>
      <c r="G12" s="38">
        <f t="shared" si="2"/>
        <v>2553868.0965386312</v>
      </c>
      <c r="H12" s="36">
        <v>3.6157988865749119E-3</v>
      </c>
      <c r="I12" s="37">
        <f t="shared" si="3"/>
        <v>13436.308662512372</v>
      </c>
      <c r="J12" s="36">
        <v>1.1432914303752408E-2</v>
      </c>
      <c r="K12" s="40">
        <f t="shared" si="4"/>
        <v>54260.611285608924</v>
      </c>
      <c r="L12" s="36">
        <v>2.2680675011571762E-2</v>
      </c>
      <c r="M12" s="37">
        <f t="shared" si="5"/>
        <v>54252.174627679655</v>
      </c>
      <c r="N12" s="36">
        <v>2.2680675011571762E-2</v>
      </c>
      <c r="O12" s="37">
        <f t="shared" si="6"/>
        <v>31208.608815922744</v>
      </c>
      <c r="P12" s="41">
        <f t="shared" si="7"/>
        <v>11233804.365416571</v>
      </c>
      <c r="Q12" s="36">
        <v>2.2680675011571762E-2</v>
      </c>
      <c r="R12" s="41">
        <f t="shared" si="8"/>
        <v>420051.44520070741</v>
      </c>
      <c r="S12" s="39">
        <f>VLOOKUP($A12,'[1]Apportionment by Usage 2015-16'!$B$10:$S$42,14,)</f>
        <v>3.395057134293708E-2</v>
      </c>
      <c r="T12" s="42">
        <f t="shared" si="9"/>
        <v>109252.93858157152</v>
      </c>
      <c r="U12" s="41">
        <f t="shared" si="10"/>
        <v>529304.38378227898</v>
      </c>
      <c r="V12" s="127">
        <f t="shared" si="11"/>
        <v>11763108.74919885</v>
      </c>
    </row>
    <row r="13" spans="1:22" ht="16.5" customHeight="1" x14ac:dyDescent="0.2">
      <c r="A13" s="44" t="s">
        <v>15</v>
      </c>
      <c r="B13" s="28">
        <v>2.9875820485642319E-2</v>
      </c>
      <c r="C13" s="29">
        <f t="shared" si="0"/>
        <v>7199027.0833228016</v>
      </c>
      <c r="D13" s="28">
        <v>4.5264606743023791E-3</v>
      </c>
      <c r="E13" s="30">
        <f t="shared" si="1"/>
        <v>20255.911517503147</v>
      </c>
      <c r="F13" s="28">
        <v>1.4743772558612677E-2</v>
      </c>
      <c r="G13" s="30">
        <f t="shared" si="2"/>
        <v>1124507.533045389</v>
      </c>
      <c r="H13" s="28">
        <v>0.15362222085116836</v>
      </c>
      <c r="I13" s="29">
        <f t="shared" si="3"/>
        <v>570860.17268294166</v>
      </c>
      <c r="J13" s="28">
        <v>9.9578291702159625E-3</v>
      </c>
      <c r="K13" s="32">
        <f t="shared" si="4"/>
        <v>47259.857241844955</v>
      </c>
      <c r="L13" s="28">
        <v>3.8732487234386409E-2</v>
      </c>
      <c r="M13" s="29">
        <f t="shared" si="5"/>
        <v>92648.109464652283</v>
      </c>
      <c r="N13" s="28">
        <v>3.8732487234386409E-2</v>
      </c>
      <c r="O13" s="29">
        <f t="shared" si="6"/>
        <v>53295.902434515701</v>
      </c>
      <c r="P13" s="33">
        <f t="shared" si="7"/>
        <v>9107854.5697096474</v>
      </c>
      <c r="Q13" s="28">
        <v>3.8732487234386409E-2</v>
      </c>
      <c r="R13" s="33">
        <f t="shared" si="8"/>
        <v>717334.78967099241</v>
      </c>
      <c r="S13" s="31">
        <f>VLOOKUP($A13,'[1]Apportionment by Usage 2015-16'!$B$10:$S$42,14,)</f>
        <v>2.8161502571176344E-2</v>
      </c>
      <c r="T13" s="34">
        <f t="shared" si="9"/>
        <v>90623.715274045477</v>
      </c>
      <c r="U13" s="33">
        <f t="shared" si="10"/>
        <v>807958.50494503789</v>
      </c>
      <c r="V13" s="126">
        <f t="shared" si="11"/>
        <v>9915813.0746546853</v>
      </c>
    </row>
    <row r="14" spans="1:22" ht="16.5" customHeight="1" x14ac:dyDescent="0.2">
      <c r="A14" s="35" t="s">
        <v>16</v>
      </c>
      <c r="B14" s="36">
        <v>4.074302595367766E-2</v>
      </c>
      <c r="C14" s="37">
        <f t="shared" si="0"/>
        <v>9817643.2489279378</v>
      </c>
      <c r="D14" s="36">
        <v>1.1151433052112693E-3</v>
      </c>
      <c r="E14" s="38">
        <f t="shared" si="1"/>
        <v>4990.2662908204302</v>
      </c>
      <c r="F14" s="36">
        <v>2.0147551176051874E-2</v>
      </c>
      <c r="G14" s="38">
        <f t="shared" si="2"/>
        <v>1536653.7281974764</v>
      </c>
      <c r="H14" s="36">
        <v>2.0932209276110714E-2</v>
      </c>
      <c r="I14" s="37">
        <f t="shared" si="3"/>
        <v>77784.089670027417</v>
      </c>
      <c r="J14" s="36">
        <v>9.2331083271316478E-2</v>
      </c>
      <c r="K14" s="40">
        <f t="shared" si="4"/>
        <v>438203.32120566798</v>
      </c>
      <c r="L14" s="36">
        <v>2.0938755539874929E-2</v>
      </c>
      <c r="M14" s="37">
        <f t="shared" si="5"/>
        <v>50085.503251380833</v>
      </c>
      <c r="N14" s="36">
        <v>2.0938755539874929E-2</v>
      </c>
      <c r="O14" s="37">
        <f t="shared" si="6"/>
        <v>28811.727622867904</v>
      </c>
      <c r="P14" s="41">
        <f t="shared" si="7"/>
        <v>11954171.885166179</v>
      </c>
      <c r="Q14" s="36">
        <v>2.0938755539874929E-2</v>
      </c>
      <c r="R14" s="41">
        <f t="shared" si="8"/>
        <v>387790.68615644646</v>
      </c>
      <c r="S14" s="39">
        <f>VLOOKUP($A14,'[1]Apportionment by Usage 2015-16'!$B$10:$S$42,14,)</f>
        <v>3.7650073896368548E-2</v>
      </c>
      <c r="T14" s="42">
        <f t="shared" si="9"/>
        <v>121157.93779851399</v>
      </c>
      <c r="U14" s="41">
        <f t="shared" si="10"/>
        <v>508948.62395496044</v>
      </c>
      <c r="V14" s="127">
        <f t="shared" si="11"/>
        <v>12463120.50912114</v>
      </c>
    </row>
    <row r="15" spans="1:22" ht="16.5" customHeight="1" x14ac:dyDescent="0.2">
      <c r="A15" s="44" t="s">
        <v>17</v>
      </c>
      <c r="B15" s="28">
        <v>2.6106031532190516E-2</v>
      </c>
      <c r="C15" s="29">
        <f t="shared" si="0"/>
        <v>6290639.8881542878</v>
      </c>
      <c r="D15" s="28">
        <v>3.9972951466475419E-3</v>
      </c>
      <c r="E15" s="30">
        <f t="shared" si="1"/>
        <v>17887.895781247749</v>
      </c>
      <c r="F15" s="28">
        <v>3.7815224510112606E-2</v>
      </c>
      <c r="G15" s="30">
        <f t="shared" si="2"/>
        <v>2884167.1733862883</v>
      </c>
      <c r="H15" s="28">
        <v>3.7614086880062153E-3</v>
      </c>
      <c r="I15" s="29">
        <f t="shared" si="3"/>
        <v>13977.394684631096</v>
      </c>
      <c r="J15" s="28">
        <v>3.3584247844279977E-2</v>
      </c>
      <c r="K15" s="32">
        <f t="shared" si="4"/>
        <v>159390.84026895277</v>
      </c>
      <c r="L15" s="28">
        <v>6.6678568537478023E-3</v>
      </c>
      <c r="M15" s="29">
        <f t="shared" si="5"/>
        <v>15949.513594164742</v>
      </c>
      <c r="N15" s="28">
        <v>6.6678568537478023E-3</v>
      </c>
      <c r="O15" s="29">
        <f t="shared" si="6"/>
        <v>9174.9710307569767</v>
      </c>
      <c r="P15" s="33">
        <f t="shared" si="7"/>
        <v>9391187.6769003309</v>
      </c>
      <c r="Q15" s="28">
        <v>6.6678568537478023E-3</v>
      </c>
      <c r="R15" s="33">
        <f t="shared" si="8"/>
        <v>123490.28000177271</v>
      </c>
      <c r="S15" s="31">
        <f>VLOOKUP($A15,'[1]Apportionment by Usage 2015-16'!$B$10:$S$42,14,)</f>
        <v>2.7142487477883295E-2</v>
      </c>
      <c r="T15" s="34">
        <f t="shared" si="9"/>
        <v>87344.524703828443</v>
      </c>
      <c r="U15" s="33">
        <f t="shared" si="10"/>
        <v>210834.80470560116</v>
      </c>
      <c r="V15" s="126">
        <f t="shared" si="11"/>
        <v>9602022.4816059321</v>
      </c>
    </row>
    <row r="16" spans="1:22" ht="16.5" customHeight="1" x14ac:dyDescent="0.2">
      <c r="A16" s="35" t="s">
        <v>18</v>
      </c>
      <c r="B16" s="36">
        <v>4.3509515880628902E-2</v>
      </c>
      <c r="C16" s="37">
        <f t="shared" si="0"/>
        <v>10484270.494175743</v>
      </c>
      <c r="D16" s="36">
        <v>1.9271895680904032E-3</v>
      </c>
      <c r="E16" s="38">
        <f t="shared" si="1"/>
        <v>8624.1733172045551</v>
      </c>
      <c r="F16" s="36">
        <v>4.4043177295536452E-2</v>
      </c>
      <c r="G16" s="38">
        <f t="shared" si="2"/>
        <v>3359173.1323305652</v>
      </c>
      <c r="H16" s="36">
        <v>6.6964987293822928E-3</v>
      </c>
      <c r="I16" s="37">
        <f t="shared" si="3"/>
        <v>24884.189278384601</v>
      </c>
      <c r="J16" s="36">
        <v>2.6143923487176552E-2</v>
      </c>
      <c r="K16" s="40">
        <f t="shared" si="4"/>
        <v>124079.06087013992</v>
      </c>
      <c r="L16" s="36">
        <v>1.2269600642056597E-2</v>
      </c>
      <c r="M16" s="37">
        <f t="shared" si="5"/>
        <v>29348.88473579938</v>
      </c>
      <c r="N16" s="36">
        <v>1.2269600642056597E-2</v>
      </c>
      <c r="O16" s="37">
        <f t="shared" si="6"/>
        <v>16882.970483469879</v>
      </c>
      <c r="P16" s="41">
        <f t="shared" si="7"/>
        <v>14047262.905191308</v>
      </c>
      <c r="Q16" s="36">
        <v>1.2269600642056597E-2</v>
      </c>
      <c r="R16" s="41">
        <f t="shared" si="8"/>
        <v>227235.89483566437</v>
      </c>
      <c r="S16" s="39">
        <f>VLOOKUP($A16,'[1]Apportionment by Usage 2015-16'!$B$10:$S$42,14,)</f>
        <v>4.3070489245572691E-2</v>
      </c>
      <c r="T16" s="42">
        <f t="shared" si="9"/>
        <v>138600.83439225293</v>
      </c>
      <c r="U16" s="41">
        <f t="shared" si="10"/>
        <v>365836.72922791727</v>
      </c>
      <c r="V16" s="127">
        <f t="shared" si="11"/>
        <v>14413099.634419225</v>
      </c>
    </row>
    <row r="17" spans="1:22" ht="16.5" customHeight="1" x14ac:dyDescent="0.2">
      <c r="A17" s="44" t="s">
        <v>19</v>
      </c>
      <c r="B17" s="28">
        <v>2.5819689073081627E-2</v>
      </c>
      <c r="C17" s="29">
        <f t="shared" si="0"/>
        <v>6221641.3774951147</v>
      </c>
      <c r="D17" s="28">
        <v>1.7244362398701728E-3</v>
      </c>
      <c r="E17" s="30">
        <f t="shared" si="1"/>
        <v>7716.8521734190226</v>
      </c>
      <c r="F17" s="28">
        <v>4.4150168796932128E-2</v>
      </c>
      <c r="G17" s="30">
        <f t="shared" si="2"/>
        <v>3367333.3741420135</v>
      </c>
      <c r="H17" s="28">
        <v>4.4098136931806503E-3</v>
      </c>
      <c r="I17" s="29">
        <f t="shared" si="3"/>
        <v>16386.867683859298</v>
      </c>
      <c r="J17" s="28">
        <v>7.6660747304232571E-2</v>
      </c>
      <c r="K17" s="32">
        <f t="shared" si="4"/>
        <v>363831.90670588776</v>
      </c>
      <c r="L17" s="28">
        <v>5.4074523010691818E-3</v>
      </c>
      <c r="M17" s="29">
        <f t="shared" si="5"/>
        <v>12934.625904157483</v>
      </c>
      <c r="N17" s="28">
        <v>5.4074523010691818E-3</v>
      </c>
      <c r="O17" s="29">
        <f t="shared" si="6"/>
        <v>7440.6543662711938</v>
      </c>
      <c r="P17" s="33">
        <f t="shared" si="7"/>
        <v>9997285.6584707238</v>
      </c>
      <c r="Q17" s="28">
        <v>5.4074523010691818E-3</v>
      </c>
      <c r="R17" s="33">
        <f t="shared" si="8"/>
        <v>100147.29071154718</v>
      </c>
      <c r="S17" s="31">
        <f>VLOOKUP($A17,'[1]Apportionment by Usage 2015-16'!$B$10:$S$42,14,)</f>
        <v>2.7062346958530652E-2</v>
      </c>
      <c r="T17" s="34">
        <f t="shared" si="9"/>
        <v>87086.63251255163</v>
      </c>
      <c r="U17" s="33">
        <f t="shared" si="10"/>
        <v>187233.92322409881</v>
      </c>
      <c r="V17" s="126">
        <f t="shared" si="11"/>
        <v>10184519.581694823</v>
      </c>
    </row>
    <row r="18" spans="1:22" ht="16.5" customHeight="1" x14ac:dyDescent="0.2">
      <c r="A18" s="35" t="s">
        <v>20</v>
      </c>
      <c r="B18" s="36">
        <v>2.2952100252915098E-2</v>
      </c>
      <c r="C18" s="37">
        <f t="shared" si="0"/>
        <v>5530652.837443687</v>
      </c>
      <c r="D18" s="36">
        <v>3.4330831011962661E-4</v>
      </c>
      <c r="E18" s="38">
        <f t="shared" si="1"/>
        <v>1536.3046877853292</v>
      </c>
      <c r="F18" s="36">
        <v>1.9954703142628552E-2</v>
      </c>
      <c r="G18" s="38">
        <f t="shared" si="2"/>
        <v>1521945.2086882796</v>
      </c>
      <c r="H18" s="36">
        <v>1.4590761761411018E-2</v>
      </c>
      <c r="I18" s="37">
        <f t="shared" si="3"/>
        <v>54219.270705403345</v>
      </c>
      <c r="J18" s="36">
        <v>1.0236521072683458E-2</v>
      </c>
      <c r="K18" s="40">
        <f t="shared" si="4"/>
        <v>48582.529010955695</v>
      </c>
      <c r="L18" s="36">
        <v>4.4229142564995064E-2</v>
      </c>
      <c r="M18" s="37">
        <f t="shared" si="5"/>
        <v>105796.10901546819</v>
      </c>
      <c r="N18" s="36">
        <v>4.4229142564995064E-2</v>
      </c>
      <c r="O18" s="37">
        <f t="shared" si="6"/>
        <v>60859.300169433205</v>
      </c>
      <c r="P18" s="41">
        <f t="shared" si="7"/>
        <v>7323591.5597210126</v>
      </c>
      <c r="Q18" s="36">
        <v>4.4229142564995064E-2</v>
      </c>
      <c r="R18" s="41">
        <f t="shared" si="8"/>
        <v>819134.14150749368</v>
      </c>
      <c r="S18" s="39">
        <f>VLOOKUP($A18,'[1]Apportionment by Usage 2015-16'!$B$10:$S$42,14,)</f>
        <v>2.500232032814808E-2</v>
      </c>
      <c r="T18" s="42">
        <f t="shared" si="9"/>
        <v>80457.466815980515</v>
      </c>
      <c r="U18" s="41">
        <f t="shared" si="10"/>
        <v>899591.60832347418</v>
      </c>
      <c r="V18" s="127">
        <f t="shared" si="11"/>
        <v>8223183.168044487</v>
      </c>
    </row>
    <row r="19" spans="1:22" ht="16.5" customHeight="1" x14ac:dyDescent="0.2">
      <c r="A19" s="44" t="s">
        <v>21</v>
      </c>
      <c r="B19" s="28">
        <v>2.2971812341404902E-2</v>
      </c>
      <c r="C19" s="29">
        <f t="shared" si="0"/>
        <v>5535402.7608466325</v>
      </c>
      <c r="D19" s="28">
        <v>1.1116755445029906E-3</v>
      </c>
      <c r="E19" s="30">
        <f t="shared" si="1"/>
        <v>4974.7480616508828</v>
      </c>
      <c r="F19" s="28">
        <v>3.4043533502600309E-2</v>
      </c>
      <c r="G19" s="30">
        <f t="shared" si="2"/>
        <v>2596500.3002433255</v>
      </c>
      <c r="H19" s="28">
        <v>3.5288792449476992E-3</v>
      </c>
      <c r="I19" s="29">
        <f t="shared" si="3"/>
        <v>13113.31527422565</v>
      </c>
      <c r="J19" s="28">
        <v>8.6635574287712586E-3</v>
      </c>
      <c r="K19" s="32">
        <f t="shared" si="4"/>
        <v>41117.243556948393</v>
      </c>
      <c r="L19" s="28">
        <v>7.4127639340192154E-3</v>
      </c>
      <c r="M19" s="29">
        <f t="shared" si="5"/>
        <v>17731.331330173962</v>
      </c>
      <c r="N19" s="28">
        <v>7.4127639340192154E-3</v>
      </c>
      <c r="O19" s="29">
        <f t="shared" si="6"/>
        <v>10199.963173210441</v>
      </c>
      <c r="P19" s="33">
        <f t="shared" si="7"/>
        <v>8219039.6624861667</v>
      </c>
      <c r="Q19" s="28">
        <v>7.4127639340192154E-3</v>
      </c>
      <c r="R19" s="33">
        <f t="shared" si="8"/>
        <v>137286.13464228073</v>
      </c>
      <c r="S19" s="31">
        <f>VLOOKUP($A19,'[1]Apportionment by Usage 2015-16'!$B$10:$S$42,14,)</f>
        <v>2.5183026521920459E-2</v>
      </c>
      <c r="T19" s="34">
        <f t="shared" si="9"/>
        <v>81038.979347540037</v>
      </c>
      <c r="U19" s="33">
        <f t="shared" si="10"/>
        <v>218325.11398982076</v>
      </c>
      <c r="V19" s="126">
        <f t="shared" si="11"/>
        <v>8437364.7764759883</v>
      </c>
    </row>
    <row r="20" spans="1:22" ht="16.5" customHeight="1" x14ac:dyDescent="0.2">
      <c r="A20" s="35" t="s">
        <v>22</v>
      </c>
      <c r="B20" s="36">
        <v>2.8952498569055962E-2</v>
      </c>
      <c r="C20" s="37">
        <f t="shared" si="0"/>
        <v>6976538.8176925704</v>
      </c>
      <c r="D20" s="36">
        <v>2.2808273781921374E-3</v>
      </c>
      <c r="E20" s="38">
        <f t="shared" si="1"/>
        <v>10206.702517409814</v>
      </c>
      <c r="F20" s="36">
        <v>2.4090922267832899E-2</v>
      </c>
      <c r="G20" s="38">
        <f t="shared" si="2"/>
        <v>1837414.6413676152</v>
      </c>
      <c r="H20" s="36">
        <v>2.4440328695937634E-3</v>
      </c>
      <c r="I20" s="37">
        <f t="shared" si="3"/>
        <v>9082.026143410425</v>
      </c>
      <c r="J20" s="36">
        <v>9.0368095434075809E-3</v>
      </c>
      <c r="K20" s="40">
        <f t="shared" si="4"/>
        <v>42888.698093012375</v>
      </c>
      <c r="L20" s="36">
        <v>1.8489846923065302E-2</v>
      </c>
      <c r="M20" s="37">
        <f t="shared" si="5"/>
        <v>44227.713839972203</v>
      </c>
      <c r="N20" s="36">
        <v>1.8489846923065302E-2</v>
      </c>
      <c r="O20" s="37">
        <f t="shared" si="6"/>
        <v>25442.029366137856</v>
      </c>
      <c r="P20" s="41">
        <f t="shared" si="7"/>
        <v>8945800.6290201284</v>
      </c>
      <c r="Q20" s="36">
        <v>1.8489846923065302E-2</v>
      </c>
      <c r="R20" s="41">
        <f t="shared" si="8"/>
        <v>342436.32156498171</v>
      </c>
      <c r="S20" s="39">
        <f>VLOOKUP($A20,'[1]Apportionment by Usage 2015-16'!$B$10:$S$42,14,)</f>
        <v>2.6830566688731603E-2</v>
      </c>
      <c r="T20" s="42">
        <f t="shared" si="9"/>
        <v>86340.763604338295</v>
      </c>
      <c r="U20" s="41">
        <f t="shared" si="10"/>
        <v>428777.08516931999</v>
      </c>
      <c r="V20" s="127">
        <f t="shared" si="11"/>
        <v>9374577.7141894475</v>
      </c>
    </row>
    <row r="21" spans="1:22" ht="16.5" customHeight="1" x14ac:dyDescent="0.2">
      <c r="A21" s="44" t="s">
        <v>23</v>
      </c>
      <c r="B21" s="28">
        <v>3.5657328337677575E-2</v>
      </c>
      <c r="C21" s="29">
        <f t="shared" si="0"/>
        <v>8592168.1228884775</v>
      </c>
      <c r="D21" s="28">
        <v>1.6287408007502164E-3</v>
      </c>
      <c r="E21" s="30">
        <f t="shared" si="1"/>
        <v>7288.6150833572183</v>
      </c>
      <c r="F21" s="28">
        <v>3.4811675013229099E-2</v>
      </c>
      <c r="G21" s="30">
        <f t="shared" si="2"/>
        <v>2655086.4532589833</v>
      </c>
      <c r="H21" s="28">
        <v>7.0103213194091171E-3</v>
      </c>
      <c r="I21" s="29">
        <f t="shared" si="3"/>
        <v>26050.354022924279</v>
      </c>
      <c r="J21" s="28">
        <v>4.0485901792458902E-2</v>
      </c>
      <c r="K21" s="32">
        <f t="shared" si="4"/>
        <v>192146.08990700994</v>
      </c>
      <c r="L21" s="28">
        <v>1.1860677562437421E-2</v>
      </c>
      <c r="M21" s="29">
        <f t="shared" si="5"/>
        <v>28370.740729350313</v>
      </c>
      <c r="N21" s="28">
        <v>1.1860677562437421E-2</v>
      </c>
      <c r="O21" s="29">
        <f t="shared" si="6"/>
        <v>16320.292325913892</v>
      </c>
      <c r="P21" s="33">
        <f t="shared" si="7"/>
        <v>11517430.668216016</v>
      </c>
      <c r="Q21" s="28">
        <v>1.1860677562437421E-2</v>
      </c>
      <c r="R21" s="33">
        <f t="shared" si="8"/>
        <v>219662.54305127868</v>
      </c>
      <c r="S21" s="31">
        <f>VLOOKUP($A21,'[1]Apportionment by Usage 2015-16'!$B$10:$S$42,14,)</f>
        <v>3.2686543906616038E-2</v>
      </c>
      <c r="T21" s="34">
        <f t="shared" si="9"/>
        <v>105185.29829149041</v>
      </c>
      <c r="U21" s="33">
        <f t="shared" si="10"/>
        <v>324847.8413427691</v>
      </c>
      <c r="V21" s="126">
        <f t="shared" si="11"/>
        <v>11842278.509558786</v>
      </c>
    </row>
    <row r="22" spans="1:22" ht="16.5" customHeight="1" x14ac:dyDescent="0.2">
      <c r="A22" s="35" t="s">
        <v>24</v>
      </c>
      <c r="B22" s="36">
        <v>2.4532299038133903E-2</v>
      </c>
      <c r="C22" s="37">
        <f t="shared" si="0"/>
        <v>5911425.4377239356</v>
      </c>
      <c r="D22" s="36">
        <v>3.6111931937448968E-3</v>
      </c>
      <c r="E22" s="38">
        <f t="shared" si="1"/>
        <v>16160.089542008413</v>
      </c>
      <c r="F22" s="36">
        <v>4.0680013669157501E-2</v>
      </c>
      <c r="G22" s="38">
        <f t="shared" si="2"/>
        <v>3102664.6425466426</v>
      </c>
      <c r="H22" s="36">
        <v>4.1007445210553134E-3</v>
      </c>
      <c r="I22" s="37">
        <f t="shared" si="3"/>
        <v>15238.366640241544</v>
      </c>
      <c r="J22" s="36">
        <v>1.4204370510252229E-2</v>
      </c>
      <c r="K22" s="40">
        <f t="shared" si="4"/>
        <v>67413.942441657084</v>
      </c>
      <c r="L22" s="36">
        <v>6.8746583502852726E-3</v>
      </c>
      <c r="M22" s="37">
        <f t="shared" si="5"/>
        <v>16444.18277388237</v>
      </c>
      <c r="N22" s="36">
        <v>6.8746583502852726E-3</v>
      </c>
      <c r="O22" s="37">
        <f t="shared" si="6"/>
        <v>9459.5298899925347</v>
      </c>
      <c r="P22" s="41">
        <f t="shared" si="7"/>
        <v>9138806.1915583611</v>
      </c>
      <c r="Q22" s="36">
        <v>6.8746583502852726E-3</v>
      </c>
      <c r="R22" s="41">
        <f t="shared" si="8"/>
        <v>127320.292443903</v>
      </c>
      <c r="S22" s="39">
        <f>VLOOKUP($A22,'[1]Apportionment by Usage 2015-16'!$B$10:$S$42,14,)</f>
        <v>2.6120032492874232E-2</v>
      </c>
      <c r="T22" s="42">
        <f t="shared" si="9"/>
        <v>84054.264562069278</v>
      </c>
      <c r="U22" s="41">
        <f t="shared" si="10"/>
        <v>211374.55700597228</v>
      </c>
      <c r="V22" s="127">
        <f t="shared" si="11"/>
        <v>9350180.7485643327</v>
      </c>
    </row>
    <row r="23" spans="1:22" ht="16.5" customHeight="1" x14ac:dyDescent="0.2">
      <c r="A23" s="44" t="s">
        <v>25</v>
      </c>
      <c r="B23" s="28">
        <v>1.6027382944851069E-2</v>
      </c>
      <c r="C23" s="29">
        <f t="shared" si="0"/>
        <v>3862038.331306038</v>
      </c>
      <c r="D23" s="28">
        <v>9.5865138048233586E-3</v>
      </c>
      <c r="E23" s="30">
        <f t="shared" si="1"/>
        <v>42899.649276584532</v>
      </c>
      <c r="F23" s="28">
        <v>9.2278423716353752E-3</v>
      </c>
      <c r="G23" s="30">
        <f t="shared" si="2"/>
        <v>703807.53768463002</v>
      </c>
      <c r="H23" s="28">
        <v>1.2806095860723693E-3</v>
      </c>
      <c r="I23" s="29">
        <f t="shared" si="3"/>
        <v>4758.7452218449243</v>
      </c>
      <c r="J23" s="28">
        <v>3.2667855776195541E-3</v>
      </c>
      <c r="K23" s="32">
        <f t="shared" si="4"/>
        <v>15504.164351382404</v>
      </c>
      <c r="L23" s="28">
        <v>3.7387290533166063E-2</v>
      </c>
      <c r="M23" s="29">
        <f t="shared" si="5"/>
        <v>89430.398955333221</v>
      </c>
      <c r="N23" s="28">
        <v>3.7387290533166063E-2</v>
      </c>
      <c r="O23" s="29">
        <f t="shared" si="6"/>
        <v>51444.911773636501</v>
      </c>
      <c r="P23" s="33">
        <f t="shared" si="7"/>
        <v>4769883.7385694496</v>
      </c>
      <c r="Q23" s="28">
        <v>3.7387290533166063E-2</v>
      </c>
      <c r="R23" s="33">
        <f t="shared" si="8"/>
        <v>692421.42981117603</v>
      </c>
      <c r="S23" s="31">
        <f>VLOOKUP($A23,'[1]Apportionment by Usage 2015-16'!$B$10:$S$42,14,)</f>
        <v>1.5347074113848962E-2</v>
      </c>
      <c r="T23" s="34">
        <f t="shared" si="9"/>
        <v>49386.884498365958</v>
      </c>
      <c r="U23" s="33">
        <f t="shared" si="10"/>
        <v>741808.31430954195</v>
      </c>
      <c r="V23" s="126">
        <f t="shared" si="11"/>
        <v>5511692.0528789917</v>
      </c>
    </row>
    <row r="24" spans="1:22" ht="16.5" customHeight="1" x14ac:dyDescent="0.2">
      <c r="A24" s="35" t="s">
        <v>26</v>
      </c>
      <c r="B24" s="36">
        <v>4.1001700784440008E-2</v>
      </c>
      <c r="C24" s="37">
        <f t="shared" si="0"/>
        <v>9879974.8295225874</v>
      </c>
      <c r="D24" s="36">
        <v>2.6935720628343481E-2</v>
      </c>
      <c r="E24" s="38">
        <f t="shared" si="1"/>
        <v>120537.34981183708</v>
      </c>
      <c r="F24" s="36">
        <v>3.4837888869726504E-2</v>
      </c>
      <c r="G24" s="38">
        <f t="shared" si="2"/>
        <v>2657085.7840940403</v>
      </c>
      <c r="H24" s="36">
        <v>4.2639128661635418E-3</v>
      </c>
      <c r="I24" s="37">
        <f t="shared" si="3"/>
        <v>15844.700210663721</v>
      </c>
      <c r="J24" s="36">
        <v>1.5360086371464833E-2</v>
      </c>
      <c r="K24" s="40">
        <f t="shared" si="4"/>
        <v>72898.9699189721</v>
      </c>
      <c r="L24" s="36">
        <v>4.566792189390867E-2</v>
      </c>
      <c r="M24" s="37">
        <f t="shared" si="5"/>
        <v>109237.66917022954</v>
      </c>
      <c r="N24" s="36">
        <v>4.566792189390867E-2</v>
      </c>
      <c r="O24" s="37">
        <f t="shared" si="6"/>
        <v>62839.060526018329</v>
      </c>
      <c r="P24" s="41">
        <f t="shared" si="7"/>
        <v>12918418.363254348</v>
      </c>
      <c r="Q24" s="36">
        <v>4.566792189390867E-2</v>
      </c>
      <c r="R24" s="41">
        <f t="shared" si="8"/>
        <v>845780.67368198663</v>
      </c>
      <c r="S24" s="39">
        <f>VLOOKUP($A24,'[1]Apportionment by Usage 2015-16'!$B$10:$S$42,14,)</f>
        <v>4.2608304982271264E-2</v>
      </c>
      <c r="T24" s="42">
        <f t="shared" si="9"/>
        <v>137113.52543294893</v>
      </c>
      <c r="U24" s="41">
        <f t="shared" si="10"/>
        <v>982894.19911493559</v>
      </c>
      <c r="V24" s="127">
        <f t="shared" si="11"/>
        <v>13901312.562369283</v>
      </c>
    </row>
    <row r="25" spans="1:22" ht="16.5" customHeight="1" x14ac:dyDescent="0.2">
      <c r="A25" s="44" t="s">
        <v>27</v>
      </c>
      <c r="B25" s="28">
        <v>3.6523733466371749E-2</v>
      </c>
      <c r="C25" s="29">
        <f t="shared" si="0"/>
        <v>8800941.4347242694</v>
      </c>
      <c r="D25" s="28">
        <v>2.5336935377541375E-2</v>
      </c>
      <c r="E25" s="30">
        <f t="shared" si="1"/>
        <v>113382.78581449765</v>
      </c>
      <c r="F25" s="28">
        <v>1.4859162066681978E-2</v>
      </c>
      <c r="G25" s="30">
        <f t="shared" si="2"/>
        <v>1133308.2908258345</v>
      </c>
      <c r="H25" s="28">
        <v>6.0310299240268005E-2</v>
      </c>
      <c r="I25" s="29">
        <f t="shared" si="3"/>
        <v>224113.0719768359</v>
      </c>
      <c r="J25" s="28">
        <v>9.6845436107454691E-2</v>
      </c>
      <c r="K25" s="32">
        <f t="shared" si="4"/>
        <v>459628.43976597994</v>
      </c>
      <c r="L25" s="28">
        <v>5.4664933509519564E-2</v>
      </c>
      <c r="M25" s="29">
        <f t="shared" si="5"/>
        <v>130758.52095477079</v>
      </c>
      <c r="N25" s="28">
        <v>5.4664933509519564E-2</v>
      </c>
      <c r="O25" s="29">
        <f t="shared" si="6"/>
        <v>75218.948509098918</v>
      </c>
      <c r="P25" s="33">
        <f t="shared" si="7"/>
        <v>10937351.492571287</v>
      </c>
      <c r="Q25" s="28">
        <v>5.4664933509519564E-2</v>
      </c>
      <c r="R25" s="33">
        <f t="shared" si="8"/>
        <v>1012407.4486653918</v>
      </c>
      <c r="S25" s="31">
        <f>VLOOKUP($A25,'[1]Apportionment by Usage 2015-16'!$B$10:$S$42,14,)</f>
        <v>3.4882535763199066E-2</v>
      </c>
      <c r="T25" s="34">
        <f t="shared" si="9"/>
        <v>112252.00008597459</v>
      </c>
      <c r="U25" s="33">
        <f t="shared" si="10"/>
        <v>1124659.4487513665</v>
      </c>
      <c r="V25" s="126">
        <f t="shared" si="11"/>
        <v>12062010.941322653</v>
      </c>
    </row>
    <row r="26" spans="1:22" ht="16.5" customHeight="1" x14ac:dyDescent="0.2">
      <c r="A26" s="35" t="s">
        <v>28</v>
      </c>
      <c r="B26" s="36">
        <v>2.3095911550284533E-2</v>
      </c>
      <c r="C26" s="37">
        <f t="shared" si="0"/>
        <v>5565306.3267143127</v>
      </c>
      <c r="D26" s="36">
        <v>0.14247147305679045</v>
      </c>
      <c r="E26" s="38">
        <f t="shared" si="1"/>
        <v>637559.84192913724</v>
      </c>
      <c r="F26" s="36">
        <v>2.570368879665226E-2</v>
      </c>
      <c r="G26" s="38">
        <f t="shared" si="2"/>
        <v>1960420.3445206678</v>
      </c>
      <c r="H26" s="36">
        <v>1.7269458261692536E-3</v>
      </c>
      <c r="I26" s="37">
        <f t="shared" si="3"/>
        <v>6417.3306900449461</v>
      </c>
      <c r="J26" s="36">
        <v>5.8409046213645666E-3</v>
      </c>
      <c r="K26" s="40">
        <f t="shared" si="4"/>
        <v>27720.933332996232</v>
      </c>
      <c r="L26" s="36">
        <v>4.5900929028827774E-2</v>
      </c>
      <c r="M26" s="37">
        <f t="shared" si="5"/>
        <v>109795.02223695604</v>
      </c>
      <c r="N26" s="36">
        <v>4.5900929028827774E-2</v>
      </c>
      <c r="O26" s="37">
        <f t="shared" si="6"/>
        <v>63159.678343667016</v>
      </c>
      <c r="P26" s="41">
        <f t="shared" si="7"/>
        <v>8370379.4777677823</v>
      </c>
      <c r="Q26" s="36">
        <v>4.5900929028827774E-2</v>
      </c>
      <c r="R26" s="41">
        <f t="shared" si="8"/>
        <v>850096.02072147769</v>
      </c>
      <c r="S26" s="39">
        <f>VLOOKUP($A26,'[1]Apportionment by Usage 2015-16'!$B$10:$S$42,14,)</f>
        <v>2.3997408470008075E-2</v>
      </c>
      <c r="T26" s="42">
        <f t="shared" si="9"/>
        <v>77223.660456485988</v>
      </c>
      <c r="U26" s="41">
        <f t="shared" si="10"/>
        <v>927319.68117796374</v>
      </c>
      <c r="V26" s="127">
        <f t="shared" si="11"/>
        <v>9297699.1589457467</v>
      </c>
    </row>
    <row r="27" spans="1:22" ht="16.5" customHeight="1" x14ac:dyDescent="0.2">
      <c r="A27" s="44" t="s">
        <v>29</v>
      </c>
      <c r="B27" s="28">
        <v>3.5199061299575271E-2</v>
      </c>
      <c r="C27" s="29">
        <f t="shared" si="0"/>
        <v>8481741.8060521558</v>
      </c>
      <c r="D27" s="28">
        <v>2.2275566711415533E-3</v>
      </c>
      <c r="E27" s="30">
        <f t="shared" si="1"/>
        <v>9968.3161033584511</v>
      </c>
      <c r="F27" s="28">
        <v>3.5915259852351208E-2</v>
      </c>
      <c r="G27" s="30">
        <f t="shared" si="2"/>
        <v>2739256.8689388265</v>
      </c>
      <c r="H27" s="28">
        <v>0.18569324040692362</v>
      </c>
      <c r="I27" s="29">
        <f t="shared" si="3"/>
        <v>690036.08135212818</v>
      </c>
      <c r="J27" s="28">
        <v>1.6331963997322244E-2</v>
      </c>
      <c r="K27" s="32">
        <f t="shared" si="4"/>
        <v>77511.50113129137</v>
      </c>
      <c r="L27" s="28">
        <v>1.9415653305078922E-2</v>
      </c>
      <c r="M27" s="29">
        <f t="shared" si="5"/>
        <v>46442.24270574878</v>
      </c>
      <c r="N27" s="28">
        <v>1.9415653305078922E-2</v>
      </c>
      <c r="O27" s="29">
        <f t="shared" si="6"/>
        <v>26715.938947788596</v>
      </c>
      <c r="P27" s="33">
        <f t="shared" si="7"/>
        <v>12071672.755231299</v>
      </c>
      <c r="Q27" s="28">
        <v>1.9415653305078922E-2</v>
      </c>
      <c r="R27" s="33">
        <f t="shared" si="8"/>
        <v>359582.47389697575</v>
      </c>
      <c r="S27" s="31">
        <f>VLOOKUP($A27,'[1]Apportionment by Usage 2015-16'!$B$10:$S$42,14,)</f>
        <v>3.2052665582051394E-2</v>
      </c>
      <c r="T27" s="34">
        <f t="shared" si="9"/>
        <v>103145.47784304139</v>
      </c>
      <c r="U27" s="33">
        <f t="shared" si="10"/>
        <v>462727.95174001716</v>
      </c>
      <c r="V27" s="126">
        <f t="shared" si="11"/>
        <v>12534400.706971316</v>
      </c>
    </row>
    <row r="28" spans="1:22" ht="16.5" customHeight="1" x14ac:dyDescent="0.2">
      <c r="A28" s="35" t="s">
        <v>30</v>
      </c>
      <c r="B28" s="36">
        <v>2.4162767613664191E-2</v>
      </c>
      <c r="C28" s="37">
        <f t="shared" si="0"/>
        <v>5822381.2980265915</v>
      </c>
      <c r="D28" s="36">
        <v>1.1169878587795031E-3</v>
      </c>
      <c r="E28" s="38">
        <f t="shared" si="1"/>
        <v>4998.5206680382762</v>
      </c>
      <c r="F28" s="36">
        <v>3.9898364821845819E-2</v>
      </c>
      <c r="G28" s="38">
        <f>F28*$G$36</f>
        <v>3043048.2849621805</v>
      </c>
      <c r="H28" s="36">
        <v>1.4636549786911066E-2</v>
      </c>
      <c r="I28" s="37">
        <f t="shared" si="3"/>
        <v>54389.419008161523</v>
      </c>
      <c r="J28" s="36">
        <v>9.4454794123749828E-3</v>
      </c>
      <c r="K28" s="40">
        <f t="shared" si="4"/>
        <v>44828.245291131665</v>
      </c>
      <c r="L28" s="36">
        <v>2.6491538549108767E-2</v>
      </c>
      <c r="M28" s="37">
        <f t="shared" si="5"/>
        <v>63367.760209468172</v>
      </c>
      <c r="N28" s="36">
        <v>2.6491538549108767E-2</v>
      </c>
      <c r="O28" s="37">
        <f t="shared" si="6"/>
        <v>36452.357043573662</v>
      </c>
      <c r="P28" s="41">
        <f t="shared" si="7"/>
        <v>9069465.885209145</v>
      </c>
      <c r="Q28" s="36">
        <v>2.6491538549108767E-2</v>
      </c>
      <c r="R28" s="41">
        <f t="shared" si="8"/>
        <v>490629.5358258051</v>
      </c>
      <c r="S28" s="39">
        <f>VLOOKUP($A28,'[1]Apportionment by Usage 2015-16'!$B$10:$S$42,14,)</f>
        <v>2.6099853501697398E-2</v>
      </c>
      <c r="T28" s="42">
        <f t="shared" si="9"/>
        <v>83989.328568462224</v>
      </c>
      <c r="U28" s="41">
        <f t="shared" si="10"/>
        <v>574618.86439426732</v>
      </c>
      <c r="V28" s="127">
        <f t="shared" si="11"/>
        <v>9644084.749603413</v>
      </c>
    </row>
    <row r="29" spans="1:22" ht="16.5" customHeight="1" x14ac:dyDescent="0.2">
      <c r="A29" s="44" t="s">
        <v>31</v>
      </c>
      <c r="B29" s="28">
        <v>2.2421926353878428E-2</v>
      </c>
      <c r="C29" s="29">
        <f t="shared" si="0"/>
        <v>5402899.4838623153</v>
      </c>
      <c r="D29" s="28">
        <v>3.4421583047519752E-3</v>
      </c>
      <c r="E29" s="30">
        <f>D29*$E$36</f>
        <v>15403.65841376509</v>
      </c>
      <c r="F29" s="28">
        <v>2.218897205779382E-2</v>
      </c>
      <c r="G29" s="30">
        <f>F29*$G$36</f>
        <v>1692352.8988479346</v>
      </c>
      <c r="H29" s="28">
        <v>3.0447096786961124E-3</v>
      </c>
      <c r="I29" s="29">
        <f t="shared" si="3"/>
        <v>11314.141166034753</v>
      </c>
      <c r="J29" s="28">
        <v>9.4205131687228657E-3</v>
      </c>
      <c r="K29" s="32">
        <f t="shared" si="4"/>
        <v>44709.755498758721</v>
      </c>
      <c r="L29" s="28">
        <v>5.3867677718172809E-2</v>
      </c>
      <c r="M29" s="29">
        <f t="shared" si="5"/>
        <v>128851.48510186936</v>
      </c>
      <c r="N29" s="28">
        <v>5.3867677718172809E-2</v>
      </c>
      <c r="O29" s="29">
        <f t="shared" si="6"/>
        <v>74121.924540205786</v>
      </c>
      <c r="P29" s="33">
        <f t="shared" si="7"/>
        <v>7369653.3474308839</v>
      </c>
      <c r="Q29" s="28">
        <v>5.3867677718172809E-2</v>
      </c>
      <c r="R29" s="33">
        <f>Q29*$R$36</f>
        <v>997642.08356144419</v>
      </c>
      <c r="S29" s="31">
        <f>VLOOKUP($A29,'[1]Apportionment by Usage 2015-16'!$B$10:$S$42,14,)</f>
        <v>2.2103407753384686E-2</v>
      </c>
      <c r="T29" s="34">
        <f t="shared" si="9"/>
        <v>71128.766150391923</v>
      </c>
      <c r="U29" s="33">
        <f t="shared" si="10"/>
        <v>1068770.8497118361</v>
      </c>
      <c r="V29" s="126">
        <f t="shared" si="11"/>
        <v>8438424.1971427202</v>
      </c>
    </row>
    <row r="30" spans="1:22" ht="16.5" customHeight="1" x14ac:dyDescent="0.2">
      <c r="A30" s="35" t="s">
        <v>32</v>
      </c>
      <c r="B30" s="36">
        <v>4.0959554046278608E-2</v>
      </c>
      <c r="C30" s="37">
        <f t="shared" si="0"/>
        <v>9869818.9407615252</v>
      </c>
      <c r="D30" s="36">
        <v>1.1307113373271603E-2</v>
      </c>
      <c r="E30" s="38">
        <f t="shared" si="1"/>
        <v>50599.332345390423</v>
      </c>
      <c r="F30" s="36">
        <v>2.6322001445693469E-2</v>
      </c>
      <c r="G30" s="38">
        <f t="shared" si="2"/>
        <v>2007579.0502630409</v>
      </c>
      <c r="H30" s="36">
        <v>1.8371766172194798E-2</v>
      </c>
      <c r="I30" s="37">
        <f t="shared" si="3"/>
        <v>68269.483095875868</v>
      </c>
      <c r="J30" s="36">
        <v>5.8024394503128386E-2</v>
      </c>
      <c r="K30" s="40">
        <f t="shared" si="4"/>
        <v>275383.77631184732</v>
      </c>
      <c r="L30" s="36">
        <v>3.1659952382944209E-2</v>
      </c>
      <c r="M30" s="37">
        <f t="shared" si="5"/>
        <v>75730.606100002551</v>
      </c>
      <c r="N30" s="36">
        <v>3.1659952382944209E-2</v>
      </c>
      <c r="O30" s="37">
        <f t="shared" si="6"/>
        <v>43564.094478931234</v>
      </c>
      <c r="P30" s="41">
        <f t="shared" si="7"/>
        <v>12390945.283356613</v>
      </c>
      <c r="Q30" s="36">
        <v>3.1659952382944209E-2</v>
      </c>
      <c r="R30" s="41">
        <f t="shared" si="8"/>
        <v>586349.77780230064</v>
      </c>
      <c r="S30" s="39">
        <f>VLOOKUP($A30,'[1]Apportionment by Usage 2015-16'!$B$10:$S$42,14,)</f>
        <v>3.8048562622714201E-2</v>
      </c>
      <c r="T30" s="42">
        <f t="shared" si="9"/>
        <v>122440.2745198943</v>
      </c>
      <c r="U30" s="41">
        <f t="shared" si="10"/>
        <v>708790.05232219491</v>
      </c>
      <c r="V30" s="127">
        <f t="shared" si="11"/>
        <v>13099735.335678808</v>
      </c>
    </row>
    <row r="31" spans="1:22" ht="16.5" customHeight="1" x14ac:dyDescent="0.2">
      <c r="A31" s="44" t="s">
        <v>33</v>
      </c>
      <c r="B31" s="28">
        <v>1.8140798224195853E-2</v>
      </c>
      <c r="C31" s="29">
        <f t="shared" si="0"/>
        <v>4371297.444093354</v>
      </c>
      <c r="D31" s="28">
        <v>6.2789267501954293E-2</v>
      </c>
      <c r="E31" s="30">
        <f t="shared" si="1"/>
        <v>280981.97207124549</v>
      </c>
      <c r="F31" s="28">
        <v>1.0377911797088078E-2</v>
      </c>
      <c r="G31" s="30">
        <f t="shared" si="2"/>
        <v>791523.33276390773</v>
      </c>
      <c r="H31" s="28">
        <v>1.9644227041864613E-3</v>
      </c>
      <c r="I31" s="29">
        <f t="shared" si="3"/>
        <v>7299.7947687568903</v>
      </c>
      <c r="J31" s="28">
        <v>5.9497764053918403E-3</v>
      </c>
      <c r="K31" s="32">
        <f t="shared" si="4"/>
        <v>28237.638819989676</v>
      </c>
      <c r="L31" s="28">
        <v>4.7935293038959402E-2</v>
      </c>
      <c r="M31" s="29">
        <f t="shared" si="5"/>
        <v>114661.22094919089</v>
      </c>
      <c r="N31" s="28">
        <v>4.7935293038959402E-2</v>
      </c>
      <c r="O31" s="29">
        <f t="shared" si="6"/>
        <v>65958.963221608137</v>
      </c>
      <c r="P31" s="33">
        <f t="shared" si="7"/>
        <v>5659960.3666880522</v>
      </c>
      <c r="Q31" s="28">
        <v>4.7935293038959402E-2</v>
      </c>
      <c r="R31" s="33">
        <f t="shared" si="8"/>
        <v>887772.92152289161</v>
      </c>
      <c r="S31" s="31">
        <f>VLOOKUP($A31,'[1]Apportionment by Usage 2015-16'!$B$10:$S$42,14,)</f>
        <v>1.7727880212973817E-2</v>
      </c>
      <c r="T31" s="34">
        <f t="shared" si="9"/>
        <v>57048.318525349743</v>
      </c>
      <c r="U31" s="33">
        <f t="shared" si="10"/>
        <v>944821.24004824134</v>
      </c>
      <c r="V31" s="126">
        <f t="shared" si="11"/>
        <v>6604781.6067362931</v>
      </c>
    </row>
    <row r="32" spans="1:22" ht="16.5" customHeight="1" x14ac:dyDescent="0.2">
      <c r="A32" s="35" t="s">
        <v>34</v>
      </c>
      <c r="B32" s="36">
        <v>2.1064410555794014E-2</v>
      </c>
      <c r="C32" s="37">
        <f t="shared" si="0"/>
        <v>5075785.6895769043</v>
      </c>
      <c r="D32" s="36">
        <v>2.2908617496033281E-3</v>
      </c>
      <c r="E32" s="38">
        <f t="shared" si="1"/>
        <v>10251.606329474893</v>
      </c>
      <c r="F32" s="36">
        <v>2.9721730353370137E-2</v>
      </c>
      <c r="G32" s="38">
        <f t="shared" si="2"/>
        <v>2266876.3740515402</v>
      </c>
      <c r="H32" s="36">
        <v>0.34856105309354379</v>
      </c>
      <c r="I32" s="37">
        <f>H32*$I$36</f>
        <v>1295252.8732956087</v>
      </c>
      <c r="J32" s="36">
        <v>4.1971348142845546E-2</v>
      </c>
      <c r="K32" s="40">
        <f t="shared" si="4"/>
        <v>199196.01828594497</v>
      </c>
      <c r="L32" s="36">
        <v>9.2067161600674439E-3</v>
      </c>
      <c r="M32" s="37">
        <f t="shared" si="5"/>
        <v>22022.465054881326</v>
      </c>
      <c r="N32" s="36">
        <v>9.2067161600674439E-3</v>
      </c>
      <c r="O32" s="37">
        <f t="shared" si="6"/>
        <v>12668.441436252802</v>
      </c>
      <c r="P32" s="41">
        <f t="shared" si="7"/>
        <v>8882053.4680306073</v>
      </c>
      <c r="Q32" s="36">
        <v>9.2067161600674439E-3</v>
      </c>
      <c r="R32" s="41">
        <f t="shared" si="8"/>
        <v>170510.55255700854</v>
      </c>
      <c r="S32" s="39">
        <f>VLOOKUP($A32,'[1]Apportionment by Usage 2015-16'!$B$10:$S$42,14,)</f>
        <v>2.2453672462513379E-2</v>
      </c>
      <c r="T32" s="42">
        <f t="shared" si="9"/>
        <v>72255.917984368061</v>
      </c>
      <c r="U32" s="41">
        <f t="shared" si="10"/>
        <v>242766.47054137662</v>
      </c>
      <c r="V32" s="127">
        <f t="shared" si="11"/>
        <v>9124819.9385719839</v>
      </c>
    </row>
    <row r="33" spans="1:23" ht="16.5" customHeight="1" x14ac:dyDescent="0.2">
      <c r="A33" s="44" t="s">
        <v>35</v>
      </c>
      <c r="B33" s="28">
        <v>2.8362245274322496E-2</v>
      </c>
      <c r="C33" s="29">
        <f t="shared" si="0"/>
        <v>6834308.4325271202</v>
      </c>
      <c r="D33" s="28">
        <v>1.2385070478547287E-3</v>
      </c>
      <c r="E33" s="30">
        <f t="shared" si="1"/>
        <v>5542.3190391499111</v>
      </c>
      <c r="F33" s="28">
        <v>3.122979874441268E-2</v>
      </c>
      <c r="G33" s="30">
        <f t="shared" si="2"/>
        <v>2381896.7502363552</v>
      </c>
      <c r="H33" s="28">
        <v>1.9829804357079858E-2</v>
      </c>
      <c r="I33" s="29">
        <f t="shared" si="3"/>
        <v>73687.552990908749</v>
      </c>
      <c r="J33" s="28">
        <v>2.546240824115386E-2</v>
      </c>
      <c r="K33" s="32">
        <f t="shared" si="4"/>
        <v>120844.58951251622</v>
      </c>
      <c r="L33" s="28">
        <v>2.2400925051214163E-2</v>
      </c>
      <c r="M33" s="29">
        <f t="shared" si="5"/>
        <v>53583.012722504282</v>
      </c>
      <c r="N33" s="28">
        <v>2.2400925051214163E-2</v>
      </c>
      <c r="O33" s="29">
        <f t="shared" si="6"/>
        <v>30823.672870470687</v>
      </c>
      <c r="P33" s="33">
        <f t="shared" si="7"/>
        <v>9500686.3298990242</v>
      </c>
      <c r="Q33" s="28">
        <v>2.2400925051214163E-2</v>
      </c>
      <c r="R33" s="33">
        <f t="shared" si="8"/>
        <v>414870.41002062144</v>
      </c>
      <c r="S33" s="31">
        <f>VLOOKUP($A33,'[1]Apportionment by Usage 2015-16'!$B$10:$S$42,14,)</f>
        <v>2.6637181490003586E-2</v>
      </c>
      <c r="T33" s="34">
        <f t="shared" si="9"/>
        <v>85718.450034831534</v>
      </c>
      <c r="U33" s="33">
        <f t="shared" si="10"/>
        <v>500588.86005545297</v>
      </c>
      <c r="V33" s="126">
        <f t="shared" si="11"/>
        <v>10001275.189954476</v>
      </c>
    </row>
    <row r="34" spans="1:23" ht="16.5" customHeight="1" x14ac:dyDescent="0.2">
      <c r="A34" s="35" t="s">
        <v>36</v>
      </c>
      <c r="B34" s="36">
        <v>3.940708395648243E-2</v>
      </c>
      <c r="C34" s="37">
        <f>B34*$C$36</f>
        <v>9495727.9855737891</v>
      </c>
      <c r="D34" s="36">
        <v>2.8741095878787738E-2</v>
      </c>
      <c r="E34" s="38">
        <f t="shared" si="1"/>
        <v>128616.40405757513</v>
      </c>
      <c r="F34" s="36">
        <v>3.9474851933083505E-2</v>
      </c>
      <c r="G34" s="38">
        <f t="shared" si="2"/>
        <v>3010746.9569362788</v>
      </c>
      <c r="H34" s="36">
        <v>3.533050611677576E-3</v>
      </c>
      <c r="I34" s="37">
        <f t="shared" si="3"/>
        <v>13128.816072993872</v>
      </c>
      <c r="J34" s="36">
        <v>1.5872323262019865E-2</v>
      </c>
      <c r="K34" s="40">
        <f t="shared" si="4"/>
        <v>75330.046201546284</v>
      </c>
      <c r="L34" s="36">
        <v>6.9255752455927716E-2</v>
      </c>
      <c r="M34" s="37">
        <f t="shared" si="5"/>
        <v>165659.75987457909</v>
      </c>
      <c r="N34" s="36">
        <v>6.9255752455927716E-2</v>
      </c>
      <c r="O34" s="37">
        <f t="shared" si="6"/>
        <v>95295.915379356535</v>
      </c>
      <c r="P34" s="41">
        <f t="shared" si="7"/>
        <v>12984505.884096118</v>
      </c>
      <c r="Q34" s="36">
        <v>6.9255752455927716E-2</v>
      </c>
      <c r="R34" s="41">
        <f t="shared" si="8"/>
        <v>1282632.8534195987</v>
      </c>
      <c r="S34" s="39">
        <f>VLOOKUP($A34,'[1]Apportionment by Usage 2015-16'!$B$10:$S$42,14,)</f>
        <v>4.2285602563345598E-2</v>
      </c>
      <c r="T34" s="42">
        <f t="shared" si="9"/>
        <v>136075.06904884614</v>
      </c>
      <c r="U34" s="41">
        <f t="shared" si="10"/>
        <v>1418707.9224684448</v>
      </c>
      <c r="V34" s="127">
        <f t="shared" si="11"/>
        <v>14403213.806564562</v>
      </c>
    </row>
    <row r="35" spans="1:23" ht="16.5" customHeight="1" thickBot="1" x14ac:dyDescent="0.25">
      <c r="A35" s="45" t="s">
        <v>37</v>
      </c>
      <c r="B35" s="28">
        <v>3.7377770163422211E-2</v>
      </c>
      <c r="C35" s="29">
        <f>B35*$C$36</f>
        <v>9006734.3874290325</v>
      </c>
      <c r="D35" s="28">
        <v>4.8467489558904515E-3</v>
      </c>
      <c r="E35" s="30">
        <f>D35*$E$36</f>
        <v>21689.201577609772</v>
      </c>
      <c r="F35" s="28">
        <v>5.1320752378559507E-2</v>
      </c>
      <c r="G35" s="30">
        <f t="shared" si="2"/>
        <v>3914233.7839127337</v>
      </c>
      <c r="H35" s="28">
        <v>7.4564635424487977E-3</v>
      </c>
      <c r="I35" s="29">
        <f t="shared" si="3"/>
        <v>27708.218523739732</v>
      </c>
      <c r="J35" s="28">
        <v>1.6192708339917254E-2</v>
      </c>
      <c r="K35" s="32">
        <f t="shared" si="4"/>
        <v>76850.593781247284</v>
      </c>
      <c r="L35" s="28">
        <v>1.703586726027365E-2</v>
      </c>
      <c r="M35" s="29">
        <f t="shared" si="5"/>
        <v>40749.794486574567</v>
      </c>
      <c r="N35" s="28">
        <v>1.703586726027365E-2</v>
      </c>
      <c r="O35" s="29">
        <f t="shared" si="6"/>
        <v>23441.353350136542</v>
      </c>
      <c r="P35" s="33">
        <f t="shared" si="7"/>
        <v>13111407.333061075</v>
      </c>
      <c r="Q35" s="28">
        <v>1.703586726027365E-2</v>
      </c>
      <c r="R35" s="33">
        <f t="shared" si="8"/>
        <v>315508.27562558767</v>
      </c>
      <c r="S35" s="31">
        <f>VLOOKUP($A35,'[1]Apportionment by Usage 2015-16'!$B$10:$S$42,14,)</f>
        <v>4.103912464755316E-2</v>
      </c>
      <c r="T35" s="34">
        <f t="shared" si="9"/>
        <v>132063.90311582608</v>
      </c>
      <c r="U35" s="33">
        <f t="shared" si="10"/>
        <v>447572.17874141375</v>
      </c>
      <c r="V35" s="126">
        <f t="shared" si="11"/>
        <v>13558979.511802489</v>
      </c>
    </row>
    <row r="36" spans="1:23" ht="16.5" customHeight="1" thickBot="1" x14ac:dyDescent="0.25">
      <c r="A36" s="46" t="s">
        <v>38</v>
      </c>
      <c r="B36" s="47">
        <v>1</v>
      </c>
      <c r="C36" s="48">
        <f>C47</f>
        <v>240965000</v>
      </c>
      <c r="D36" s="47">
        <f>SUM(D3:D35)</f>
        <v>1</v>
      </c>
      <c r="E36" s="49">
        <f>C50</f>
        <v>4475000</v>
      </c>
      <c r="F36" s="47">
        <f>SUM(F3:F35)</f>
        <v>1.0000000000000002</v>
      </c>
      <c r="G36" s="49">
        <f>C48</f>
        <v>76270000</v>
      </c>
      <c r="H36" s="47">
        <f>SUM(H3:H35)</f>
        <v>1</v>
      </c>
      <c r="I36" s="48">
        <f>C49</f>
        <v>3716000</v>
      </c>
      <c r="J36" s="47">
        <f>SUM(J3:J35)</f>
        <v>0.99999999999999956</v>
      </c>
      <c r="K36" s="51">
        <f>C51</f>
        <v>4746000</v>
      </c>
      <c r="L36" s="47">
        <f>SUM(L3:L35)</f>
        <v>1</v>
      </c>
      <c r="M36" s="48">
        <f>C52</f>
        <v>2392000</v>
      </c>
      <c r="N36" s="50">
        <f>SUM(N3:N35)</f>
        <v>1</v>
      </c>
      <c r="O36" s="48">
        <f>C53</f>
        <v>1376000</v>
      </c>
      <c r="P36" s="52">
        <f>SUM(P3:P35)</f>
        <v>333940000.00000006</v>
      </c>
      <c r="Q36" s="47">
        <f>SUM(Q3:Q35)</f>
        <v>1</v>
      </c>
      <c r="R36" s="52">
        <f>C56</f>
        <v>18520235.618489999</v>
      </c>
      <c r="S36" s="50">
        <f>SUM(S3:S35)</f>
        <v>1.0000000000000002</v>
      </c>
      <c r="T36" s="51">
        <f>C57+C58</f>
        <v>3218000</v>
      </c>
      <c r="U36" s="52">
        <f>SUM(U3:U35)</f>
        <v>21738235.618490003</v>
      </c>
      <c r="V36" s="52">
        <f>SUM(V3:V35)</f>
        <v>355678235.61848992</v>
      </c>
      <c r="W36" s="136"/>
    </row>
    <row r="37" spans="1:23" ht="16.5" customHeight="1" x14ac:dyDescent="0.2">
      <c r="K37" s="145"/>
      <c r="L37" s="145"/>
      <c r="M37" s="145"/>
      <c r="N37" s="145"/>
      <c r="O37" s="145"/>
      <c r="P37" s="145"/>
    </row>
    <row r="38" spans="1:23" ht="16.5" customHeight="1" x14ac:dyDescent="0.2">
      <c r="A38" s="53" t="s">
        <v>42</v>
      </c>
      <c r="K38" s="145"/>
      <c r="L38" s="145"/>
      <c r="M38" s="145"/>
      <c r="N38" s="145"/>
      <c r="O38" s="145"/>
      <c r="P38" s="145"/>
      <c r="Q38" s="145"/>
      <c r="S38" s="18"/>
    </row>
    <row r="39" spans="1:23" ht="16.5" customHeight="1" x14ac:dyDescent="0.2">
      <c r="A39" s="54" t="s">
        <v>66</v>
      </c>
    </row>
    <row r="40" spans="1:23" ht="16.5" customHeight="1" x14ac:dyDescent="0.2">
      <c r="A40" s="17" t="s">
        <v>97</v>
      </c>
      <c r="V40" s="18"/>
    </row>
    <row r="41" spans="1:23" ht="16.5" customHeight="1" x14ac:dyDescent="0.2">
      <c r="A41" s="16" t="s">
        <v>98</v>
      </c>
    </row>
    <row r="42" spans="1:23" ht="16.5" customHeight="1" x14ac:dyDescent="0.2">
      <c r="A42" s="17" t="s">
        <v>99</v>
      </c>
    </row>
    <row r="43" spans="1:23" ht="16.5" customHeight="1" x14ac:dyDescent="0.2">
      <c r="O43" s="16"/>
    </row>
    <row r="44" spans="1:23" ht="16.5" customHeight="1" x14ac:dyDescent="0.2">
      <c r="E44" s="18"/>
      <c r="J44" s="18"/>
      <c r="L44" s="16"/>
      <c r="M44" s="16"/>
      <c r="N44" s="16"/>
      <c r="O44" s="16"/>
    </row>
    <row r="45" spans="1:23" ht="16.5" customHeight="1" thickBot="1" x14ac:dyDescent="0.25">
      <c r="E45" s="18"/>
      <c r="J45" s="18"/>
      <c r="K45" s="16"/>
      <c r="L45" s="16"/>
      <c r="M45" s="16"/>
      <c r="N45" s="16"/>
      <c r="O45" s="16"/>
    </row>
    <row r="46" spans="1:23" ht="16.5" customHeight="1" x14ac:dyDescent="0.2">
      <c r="A46" s="158" t="s">
        <v>82</v>
      </c>
      <c r="C46" s="159" t="s">
        <v>83</v>
      </c>
      <c r="E46" s="18"/>
      <c r="J46" s="18"/>
      <c r="K46" s="16"/>
      <c r="L46" s="16"/>
      <c r="M46" s="16"/>
      <c r="N46" s="16"/>
      <c r="O46" s="16"/>
    </row>
    <row r="47" spans="1:23" ht="18.75" customHeight="1" x14ac:dyDescent="0.2">
      <c r="A47" s="160" t="s">
        <v>84</v>
      </c>
      <c r="B47" s="161"/>
      <c r="C47" s="162">
        <v>240965000</v>
      </c>
      <c r="E47" s="18"/>
      <c r="J47" s="18"/>
      <c r="K47" s="16"/>
      <c r="L47" s="16"/>
      <c r="M47" s="16"/>
      <c r="N47" s="16"/>
      <c r="O47" s="16"/>
    </row>
    <row r="48" spans="1:23" ht="16.5" customHeight="1" x14ac:dyDescent="0.2">
      <c r="A48" s="160" t="s">
        <v>85</v>
      </c>
      <c r="B48" s="161"/>
      <c r="C48" s="162">
        <v>76270000</v>
      </c>
      <c r="E48" s="18"/>
      <c r="J48" s="18"/>
      <c r="K48" s="16"/>
      <c r="L48" s="16"/>
      <c r="M48" s="16"/>
      <c r="N48" s="16"/>
      <c r="O48" s="16"/>
    </row>
    <row r="49" spans="1:15" ht="16.5" customHeight="1" x14ac:dyDescent="0.2">
      <c r="A49" s="160" t="s">
        <v>86</v>
      </c>
      <c r="B49" s="161"/>
      <c r="C49" s="162">
        <v>3716000</v>
      </c>
      <c r="E49" s="18"/>
      <c r="J49" s="18"/>
      <c r="K49" s="16"/>
      <c r="L49" s="16"/>
      <c r="M49" s="16"/>
      <c r="N49" s="16"/>
      <c r="O49" s="16"/>
    </row>
    <row r="50" spans="1:15" ht="16.5" customHeight="1" x14ac:dyDescent="0.2">
      <c r="A50" s="160" t="s">
        <v>87</v>
      </c>
      <c r="B50" s="161"/>
      <c r="C50" s="162">
        <v>4475000</v>
      </c>
      <c r="E50" s="18"/>
      <c r="J50" s="18"/>
      <c r="K50" s="16"/>
      <c r="L50" s="16"/>
      <c r="M50" s="16"/>
      <c r="N50" s="16"/>
      <c r="O50" s="16"/>
    </row>
    <row r="51" spans="1:15" ht="16.5" customHeight="1" x14ac:dyDescent="0.2">
      <c r="A51" s="160" t="s">
        <v>88</v>
      </c>
      <c r="B51" s="161"/>
      <c r="C51" s="162">
        <v>4746000</v>
      </c>
      <c r="E51" s="18"/>
      <c r="J51" s="18"/>
      <c r="K51" s="16"/>
      <c r="L51" s="16"/>
      <c r="M51" s="16"/>
      <c r="N51" s="16"/>
      <c r="O51" s="16"/>
    </row>
    <row r="52" spans="1:15" ht="16.5" customHeight="1" x14ac:dyDescent="0.2">
      <c r="A52" s="160" t="s">
        <v>89</v>
      </c>
      <c r="B52" s="161"/>
      <c r="C52" s="162">
        <v>2392000</v>
      </c>
      <c r="E52" s="18"/>
      <c r="J52" s="18"/>
      <c r="K52" s="16"/>
      <c r="L52" s="16"/>
      <c r="M52" s="16"/>
      <c r="N52" s="16"/>
      <c r="O52" s="16"/>
    </row>
    <row r="53" spans="1:15" ht="16.5" customHeight="1" thickBot="1" x14ac:dyDescent="0.25">
      <c r="A53" s="160" t="s">
        <v>90</v>
      </c>
      <c r="B53" s="161"/>
      <c r="C53" s="162">
        <v>1376000</v>
      </c>
      <c r="E53" s="18"/>
      <c r="J53" s="18"/>
      <c r="K53" s="16"/>
      <c r="L53" s="16"/>
      <c r="M53" s="16"/>
      <c r="N53" s="16"/>
      <c r="O53" s="16"/>
    </row>
    <row r="54" spans="1:15" ht="16.5" customHeight="1" thickBot="1" x14ac:dyDescent="0.25">
      <c r="A54" s="163" t="s">
        <v>91</v>
      </c>
      <c r="B54" s="161"/>
      <c r="C54" s="164">
        <v>333940000</v>
      </c>
      <c r="E54" s="18"/>
      <c r="J54" s="18"/>
      <c r="K54" s="16"/>
      <c r="L54" s="16"/>
      <c r="M54" s="16"/>
      <c r="N54" s="16"/>
      <c r="O54" s="16"/>
    </row>
    <row r="55" spans="1:15" ht="16.5" customHeight="1" thickBot="1" x14ac:dyDescent="0.25">
      <c r="A55" s="165"/>
      <c r="B55" s="161"/>
      <c r="C55" s="166"/>
      <c r="E55" s="18"/>
      <c r="J55" s="18"/>
      <c r="K55" s="16"/>
      <c r="L55" s="16"/>
      <c r="M55" s="16"/>
      <c r="N55" s="16"/>
      <c r="O55" s="16"/>
    </row>
    <row r="56" spans="1:15" ht="16.5" customHeight="1" x14ac:dyDescent="0.2">
      <c r="A56" s="167" t="s">
        <v>92</v>
      </c>
      <c r="B56" s="161"/>
      <c r="C56" s="168">
        <v>18520235.618489999</v>
      </c>
      <c r="E56" s="18"/>
      <c r="J56" s="18"/>
      <c r="K56" s="16"/>
      <c r="L56" s="16"/>
      <c r="M56" s="16"/>
      <c r="N56" s="16"/>
      <c r="O56" s="16"/>
    </row>
    <row r="57" spans="1:15" ht="16.5" customHeight="1" x14ac:dyDescent="0.2">
      <c r="A57" s="169" t="s">
        <v>93</v>
      </c>
      <c r="B57" s="161"/>
      <c r="C57" s="170">
        <v>1700000</v>
      </c>
      <c r="E57" s="18"/>
      <c r="J57" s="18"/>
      <c r="K57" s="16"/>
      <c r="L57" s="16"/>
      <c r="M57" s="16"/>
      <c r="N57" s="16"/>
      <c r="O57" s="16"/>
    </row>
    <row r="58" spans="1:15" ht="16.5" customHeight="1" thickBot="1" x14ac:dyDescent="0.25">
      <c r="A58" s="171" t="s">
        <v>94</v>
      </c>
      <c r="B58" s="161"/>
      <c r="C58" s="172">
        <v>1518000</v>
      </c>
      <c r="E58" s="18"/>
      <c r="J58" s="18"/>
      <c r="K58" s="16"/>
      <c r="L58" s="16"/>
      <c r="M58" s="16"/>
      <c r="N58" s="16"/>
      <c r="O58" s="16"/>
    </row>
    <row r="59" spans="1:15" ht="16.5" customHeight="1" thickBot="1" x14ac:dyDescent="0.25">
      <c r="A59" s="163" t="s">
        <v>95</v>
      </c>
      <c r="B59" s="161"/>
      <c r="C59" s="173">
        <v>21738235.618489999</v>
      </c>
      <c r="E59" s="18"/>
      <c r="J59" s="18"/>
      <c r="K59" s="16"/>
      <c r="L59" s="16"/>
      <c r="M59" s="16"/>
      <c r="N59" s="16"/>
      <c r="O59" s="16"/>
    </row>
    <row r="60" spans="1:15" ht="16.5" customHeight="1" thickBot="1" x14ac:dyDescent="0.25">
      <c r="A60" s="174"/>
      <c r="B60" s="161"/>
      <c r="C60" s="175"/>
      <c r="E60" s="18"/>
      <c r="J60" s="18"/>
      <c r="K60" s="16"/>
      <c r="L60" s="16"/>
      <c r="M60" s="16"/>
      <c r="N60" s="16"/>
      <c r="O60" s="16"/>
    </row>
    <row r="61" spans="1:15" ht="16.5" customHeight="1" thickBot="1" x14ac:dyDescent="0.25">
      <c r="A61" s="176" t="s">
        <v>96</v>
      </c>
      <c r="B61" s="161"/>
      <c r="C61" s="177">
        <v>355678235.61848998</v>
      </c>
      <c r="E61" s="18"/>
      <c r="J61" s="18"/>
      <c r="K61" s="16"/>
      <c r="L61" s="16"/>
      <c r="M61" s="16"/>
      <c r="N61" s="16"/>
      <c r="O61" s="16"/>
    </row>
    <row r="62" spans="1:15" ht="16.5" customHeight="1" x14ac:dyDescent="0.2">
      <c r="E62" s="18"/>
      <c r="J62" s="18"/>
      <c r="K62" s="16"/>
      <c r="L62" s="16"/>
      <c r="M62" s="16"/>
      <c r="N62" s="16"/>
      <c r="O62" s="16"/>
    </row>
    <row r="63" spans="1:15" ht="16.5" customHeight="1" x14ac:dyDescent="0.2">
      <c r="E63" s="18"/>
      <c r="J63" s="18"/>
      <c r="K63" s="16"/>
      <c r="L63" s="16"/>
      <c r="M63" s="16"/>
      <c r="N63" s="16"/>
      <c r="O63" s="16"/>
    </row>
    <row r="64" spans="1:15" ht="16.5" customHeight="1" x14ac:dyDescent="0.2">
      <c r="E64" s="18"/>
      <c r="J64" s="18"/>
      <c r="K64" s="16"/>
      <c r="L64" s="16"/>
      <c r="M64" s="16"/>
      <c r="N64" s="16"/>
      <c r="O64" s="16"/>
    </row>
    <row r="65" spans="5:15" ht="16.5" customHeight="1" x14ac:dyDescent="0.2">
      <c r="E65" s="18"/>
      <c r="J65" s="18"/>
      <c r="K65" s="16"/>
      <c r="L65" s="16"/>
      <c r="M65" s="16"/>
      <c r="N65" s="16"/>
      <c r="O65" s="16"/>
    </row>
    <row r="66" spans="5:15" ht="16.5" customHeight="1" x14ac:dyDescent="0.2">
      <c r="E66" s="18"/>
      <c r="J66" s="18"/>
      <c r="K66" s="16"/>
      <c r="L66" s="16"/>
      <c r="M66" s="16"/>
      <c r="N66" s="16"/>
      <c r="O66" s="16"/>
    </row>
    <row r="67" spans="5:15" ht="16.5" customHeight="1" x14ac:dyDescent="0.2">
      <c r="E67" s="18"/>
      <c r="J67" s="18"/>
      <c r="K67" s="16"/>
      <c r="L67" s="16"/>
      <c r="M67" s="16"/>
      <c r="N67" s="16"/>
      <c r="O67" s="16"/>
    </row>
    <row r="68" spans="5:15" ht="16.5" customHeight="1" x14ac:dyDescent="0.2">
      <c r="E68" s="18"/>
      <c r="J68" s="18"/>
      <c r="K68" s="16"/>
      <c r="L68" s="16"/>
      <c r="M68" s="16"/>
      <c r="N68" s="16"/>
      <c r="O68" s="16"/>
    </row>
    <row r="69" spans="5:15" ht="16.5" customHeight="1" x14ac:dyDescent="0.2">
      <c r="E69" s="18"/>
      <c r="J69" s="18"/>
      <c r="K69" s="16"/>
      <c r="L69" s="16"/>
      <c r="M69" s="16"/>
      <c r="N69" s="16"/>
      <c r="O69" s="16"/>
    </row>
    <row r="70" spans="5:15" ht="16.5" customHeight="1" x14ac:dyDescent="0.2">
      <c r="E70" s="18"/>
      <c r="J70" s="18"/>
      <c r="K70" s="16"/>
      <c r="L70" s="16"/>
      <c r="M70" s="16"/>
      <c r="N70" s="16"/>
      <c r="O70" s="16"/>
    </row>
    <row r="71" spans="5:15" ht="16.5" customHeight="1" x14ac:dyDescent="0.2">
      <c r="E71" s="18"/>
      <c r="J71" s="18"/>
      <c r="K71" s="16"/>
      <c r="L71" s="16"/>
      <c r="M71" s="16"/>
      <c r="N71" s="16"/>
      <c r="O71" s="16"/>
    </row>
    <row r="72" spans="5:15" ht="16.5" customHeight="1" x14ac:dyDescent="0.2">
      <c r="E72" s="18"/>
      <c r="J72" s="18"/>
      <c r="K72" s="16"/>
      <c r="L72" s="16"/>
      <c r="M72" s="16"/>
      <c r="N72" s="16"/>
      <c r="O72" s="16"/>
    </row>
    <row r="73" spans="5:15" ht="16.5" customHeight="1" x14ac:dyDescent="0.2">
      <c r="E73" s="18"/>
      <c r="J73" s="18"/>
      <c r="K73" s="16"/>
      <c r="L73" s="16"/>
      <c r="M73" s="16"/>
      <c r="N73" s="16"/>
      <c r="O73" s="16"/>
    </row>
    <row r="74" spans="5:15" ht="16.5" customHeight="1" x14ac:dyDescent="0.2">
      <c r="E74" s="18"/>
      <c r="J74" s="18"/>
      <c r="K74" s="16"/>
      <c r="L74" s="16"/>
      <c r="M74" s="16"/>
      <c r="N74" s="16"/>
      <c r="O74" s="16"/>
    </row>
    <row r="75" spans="5:15" ht="16.5" customHeight="1" x14ac:dyDescent="0.2">
      <c r="E75" s="18"/>
      <c r="J75" s="18"/>
      <c r="K75" s="16"/>
      <c r="L75" s="16"/>
      <c r="M75" s="16"/>
      <c r="N75" s="16"/>
      <c r="O75" s="16"/>
    </row>
    <row r="76" spans="5:15" ht="16.5" customHeight="1" x14ac:dyDescent="0.2">
      <c r="E76" s="18"/>
      <c r="J76" s="18"/>
      <c r="K76" s="16"/>
      <c r="L76" s="16"/>
      <c r="M76" s="16"/>
      <c r="N76" s="16"/>
      <c r="O76" s="16"/>
    </row>
    <row r="77" spans="5:15" ht="16.5" customHeight="1" x14ac:dyDescent="0.2">
      <c r="E77" s="18"/>
      <c r="J77" s="18"/>
      <c r="K77" s="16"/>
      <c r="L77" s="16"/>
      <c r="M77" s="16"/>
      <c r="N77" s="16"/>
      <c r="O77" s="16"/>
    </row>
    <row r="78" spans="5:15" ht="16.5" customHeight="1" x14ac:dyDescent="0.2">
      <c r="E78" s="18"/>
      <c r="J78" s="18"/>
      <c r="K78" s="16"/>
      <c r="L78" s="16"/>
      <c r="M78" s="16"/>
      <c r="N78" s="16"/>
      <c r="O78" s="16"/>
    </row>
    <row r="79" spans="5:15" ht="16.5" customHeight="1" x14ac:dyDescent="0.2">
      <c r="E79" s="18"/>
      <c r="J79" s="18"/>
      <c r="K79" s="16"/>
      <c r="L79" s="16"/>
      <c r="M79" s="16"/>
      <c r="N79" s="16"/>
      <c r="O79" s="16"/>
    </row>
    <row r="80" spans="5:15" ht="16.5" customHeight="1" x14ac:dyDescent="0.2">
      <c r="J80" s="18"/>
      <c r="K80" s="16"/>
      <c r="L80" s="16"/>
      <c r="M80" s="16"/>
      <c r="N80" s="16"/>
      <c r="O80" s="16"/>
    </row>
    <row r="81" spans="14:15" ht="16.5" customHeight="1" x14ac:dyDescent="0.2">
      <c r="N81" s="16"/>
      <c r="O81" s="16"/>
    </row>
  </sheetData>
  <phoneticPr fontId="2" type="noConversion"/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4"/>
  <sheetViews>
    <sheetView tabSelected="1" zoomScaleNormal="100" workbookViewId="0">
      <selection activeCell="P34" sqref="P34"/>
    </sheetView>
  </sheetViews>
  <sheetFormatPr defaultRowHeight="12.75" x14ac:dyDescent="0.2"/>
  <cols>
    <col min="1" max="1" width="24.5703125" style="16" customWidth="1"/>
    <col min="2" max="2" width="13.42578125" style="16" bestFit="1" customWidth="1"/>
    <col min="3" max="3" width="14.7109375" style="16" customWidth="1"/>
    <col min="4" max="4" width="13.85546875" style="16" bestFit="1" customWidth="1"/>
    <col min="5" max="5" width="15.42578125" style="16" customWidth="1"/>
    <col min="6" max="6" width="15.42578125" style="16" bestFit="1" customWidth="1"/>
    <col min="7" max="7" width="14.28515625" style="16" customWidth="1"/>
    <col min="8" max="8" width="14.42578125" style="16" bestFit="1" customWidth="1"/>
    <col min="9" max="9" width="14.85546875" style="16" customWidth="1"/>
    <col min="10" max="10" width="15.5703125" style="16" customWidth="1"/>
    <col min="11" max="11" width="14.7109375" style="16" customWidth="1"/>
    <col min="12" max="12" width="14.28515625" style="16" customWidth="1"/>
    <col min="13" max="13" width="6.140625" style="16" customWidth="1"/>
    <col min="14" max="14" width="13" style="16" customWidth="1"/>
    <col min="15" max="16" width="13.85546875" style="16" bestFit="1" customWidth="1"/>
    <col min="17" max="16384" width="9.140625" style="16"/>
  </cols>
  <sheetData>
    <row r="2" spans="1:12" s="187" customFormat="1" ht="18" x14ac:dyDescent="0.25">
      <c r="A2" s="185" t="s">
        <v>124</v>
      </c>
      <c r="B2" s="185"/>
      <c r="C2" s="185"/>
      <c r="D2" s="185"/>
      <c r="E2" s="186"/>
      <c r="L2" s="187" t="s">
        <v>125</v>
      </c>
    </row>
    <row r="3" spans="1:12" ht="13.5" thickBot="1" x14ac:dyDescent="0.25">
      <c r="A3" s="65"/>
    </row>
    <row r="4" spans="1:12" ht="65.25" customHeight="1" thickBot="1" x14ac:dyDescent="0.25">
      <c r="A4" s="76" t="s">
        <v>44</v>
      </c>
      <c r="B4" s="77" t="s">
        <v>112</v>
      </c>
      <c r="C4" s="77" t="s">
        <v>113</v>
      </c>
      <c r="D4" s="95" t="s">
        <v>114</v>
      </c>
      <c r="E4" s="95" t="s">
        <v>115</v>
      </c>
      <c r="F4" s="77" t="s">
        <v>116</v>
      </c>
      <c r="G4" s="77" t="s">
        <v>117</v>
      </c>
      <c r="H4" s="95" t="s">
        <v>118</v>
      </c>
      <c r="I4" s="96" t="s">
        <v>119</v>
      </c>
      <c r="J4" s="78" t="s">
        <v>47</v>
      </c>
      <c r="K4" s="79" t="s">
        <v>48</v>
      </c>
      <c r="L4" s="80" t="s">
        <v>45</v>
      </c>
    </row>
    <row r="5" spans="1:12" ht="15.75" customHeight="1" x14ac:dyDescent="0.2">
      <c r="A5" s="71" t="s">
        <v>5</v>
      </c>
      <c r="B5" s="90">
        <f>ROUND(B42,0)</f>
        <v>1314347</v>
      </c>
      <c r="C5" s="90">
        <f>ROUND(C42,0)</f>
        <v>71066</v>
      </c>
      <c r="D5" s="90">
        <f>B5</f>
        <v>1314347</v>
      </c>
      <c r="E5" s="90">
        <f>C5</f>
        <v>71066</v>
      </c>
      <c r="F5" s="90">
        <f>B5</f>
        <v>1314347</v>
      </c>
      <c r="G5" s="90">
        <f>C5</f>
        <v>71066</v>
      </c>
      <c r="H5" s="90">
        <f>ROUND(H42,0)</f>
        <v>1343285</v>
      </c>
      <c r="I5" s="72">
        <f>C5</f>
        <v>71066</v>
      </c>
      <c r="J5" s="73">
        <f>SUM(B5,D5,F5,H5)</f>
        <v>5286326</v>
      </c>
      <c r="K5" s="74">
        <f>SUM(C5,E5,G5,I5)</f>
        <v>284264</v>
      </c>
      <c r="L5" s="75">
        <f>SUM(J5:K5)</f>
        <v>5570590</v>
      </c>
    </row>
    <row r="6" spans="1:12" x14ac:dyDescent="0.2">
      <c r="A6" s="4" t="s">
        <v>6</v>
      </c>
      <c r="B6" s="5">
        <f t="shared" ref="B6:H11" si="0">ROUND(B43,0)</f>
        <v>3866953</v>
      </c>
      <c r="C6" s="5">
        <f t="shared" si="0"/>
        <v>93788</v>
      </c>
      <c r="D6" s="5">
        <f t="shared" ref="D6:D37" si="1">B6</f>
        <v>3866953</v>
      </c>
      <c r="E6" s="5">
        <f t="shared" ref="E6:E37" si="2">C6</f>
        <v>93788</v>
      </c>
      <c r="F6" s="5">
        <f t="shared" ref="F6:F37" si="3">B6</f>
        <v>3866953</v>
      </c>
      <c r="G6" s="5">
        <f t="shared" ref="G6:G37" si="4">C6</f>
        <v>93788</v>
      </c>
      <c r="H6" s="5">
        <f t="shared" si="0"/>
        <v>3952090</v>
      </c>
      <c r="I6" s="8">
        <f t="shared" ref="I6:I37" si="5">C6</f>
        <v>93788</v>
      </c>
      <c r="J6" s="12">
        <f t="shared" ref="J6:J34" si="6">SUM(B6,D6,F6,H6)</f>
        <v>15552949</v>
      </c>
      <c r="K6" s="13">
        <f t="shared" ref="K6:K36" si="7">SUM(C6,E6,G6,I6)</f>
        <v>375152</v>
      </c>
      <c r="L6" s="69">
        <f t="shared" ref="L6:L37" si="8">SUM(J6:K6)</f>
        <v>15928101</v>
      </c>
    </row>
    <row r="7" spans="1:12" x14ac:dyDescent="0.2">
      <c r="A7" s="2" t="s">
        <v>7</v>
      </c>
      <c r="B7" s="3">
        <f t="shared" si="0"/>
        <v>1501157</v>
      </c>
      <c r="C7" s="3">
        <f t="shared" si="0"/>
        <v>195573</v>
      </c>
      <c r="D7" s="3">
        <f t="shared" si="1"/>
        <v>1501157</v>
      </c>
      <c r="E7" s="3">
        <f t="shared" si="2"/>
        <v>195573</v>
      </c>
      <c r="F7" s="3">
        <f t="shared" si="3"/>
        <v>1501157</v>
      </c>
      <c r="G7" s="3">
        <f t="shared" si="4"/>
        <v>195573</v>
      </c>
      <c r="H7" s="3">
        <f t="shared" si="0"/>
        <v>1534207</v>
      </c>
      <c r="I7" s="7">
        <f t="shared" si="5"/>
        <v>195573</v>
      </c>
      <c r="J7" s="10">
        <f t="shared" si="6"/>
        <v>6037678</v>
      </c>
      <c r="K7" s="11">
        <f t="shared" si="7"/>
        <v>782292</v>
      </c>
      <c r="L7" s="68">
        <f t="shared" si="8"/>
        <v>6819970</v>
      </c>
    </row>
    <row r="8" spans="1:12" x14ac:dyDescent="0.2">
      <c r="A8" s="4" t="s">
        <v>8</v>
      </c>
      <c r="B8" s="5">
        <f t="shared" si="0"/>
        <v>3944559</v>
      </c>
      <c r="C8" s="5">
        <f t="shared" si="0"/>
        <v>104656</v>
      </c>
      <c r="D8" s="5">
        <f t="shared" si="1"/>
        <v>3944559</v>
      </c>
      <c r="E8" s="5">
        <f t="shared" si="2"/>
        <v>104656</v>
      </c>
      <c r="F8" s="5">
        <f t="shared" si="3"/>
        <v>3944559</v>
      </c>
      <c r="G8" s="5">
        <f t="shared" si="4"/>
        <v>104656</v>
      </c>
      <c r="H8" s="5">
        <f t="shared" si="0"/>
        <v>4031405</v>
      </c>
      <c r="I8" s="8">
        <f t="shared" si="5"/>
        <v>104656</v>
      </c>
      <c r="J8" s="12">
        <f t="shared" si="6"/>
        <v>15865082</v>
      </c>
      <c r="K8" s="13">
        <f t="shared" si="7"/>
        <v>418624</v>
      </c>
      <c r="L8" s="69">
        <f t="shared" si="8"/>
        <v>16283706</v>
      </c>
    </row>
    <row r="9" spans="1:12" x14ac:dyDescent="0.2">
      <c r="A9" s="2" t="s">
        <v>9</v>
      </c>
      <c r="B9" s="3">
        <f t="shared" si="0"/>
        <v>2418882</v>
      </c>
      <c r="C9" s="3">
        <f t="shared" si="0"/>
        <v>467599</v>
      </c>
      <c r="D9" s="3">
        <f t="shared" si="1"/>
        <v>2418882</v>
      </c>
      <c r="E9" s="3">
        <f t="shared" si="2"/>
        <v>467599</v>
      </c>
      <c r="F9" s="3">
        <f t="shared" si="3"/>
        <v>2418882</v>
      </c>
      <c r="G9" s="3">
        <f t="shared" si="4"/>
        <v>467599</v>
      </c>
      <c r="H9" s="3">
        <f t="shared" si="0"/>
        <v>2472137</v>
      </c>
      <c r="I9" s="7">
        <f t="shared" si="5"/>
        <v>467599</v>
      </c>
      <c r="J9" s="10">
        <f t="shared" si="6"/>
        <v>9728783</v>
      </c>
      <c r="K9" s="11">
        <f t="shared" si="7"/>
        <v>1870396</v>
      </c>
      <c r="L9" s="68">
        <f t="shared" si="8"/>
        <v>11599179</v>
      </c>
    </row>
    <row r="10" spans="1:12" x14ac:dyDescent="0.2">
      <c r="A10" s="1" t="s">
        <v>10</v>
      </c>
      <c r="B10" s="5">
        <f t="shared" si="0"/>
        <v>3110689</v>
      </c>
      <c r="C10" s="5">
        <f t="shared" si="0"/>
        <v>104571</v>
      </c>
      <c r="D10" s="5">
        <f t="shared" si="1"/>
        <v>3110689</v>
      </c>
      <c r="E10" s="5">
        <f t="shared" si="2"/>
        <v>104571</v>
      </c>
      <c r="F10" s="5">
        <f t="shared" si="3"/>
        <v>3110689</v>
      </c>
      <c r="G10" s="5">
        <f t="shared" si="4"/>
        <v>104571</v>
      </c>
      <c r="H10" s="5">
        <f t="shared" si="0"/>
        <v>3179176</v>
      </c>
      <c r="I10" s="8">
        <f t="shared" si="5"/>
        <v>104571</v>
      </c>
      <c r="J10" s="12">
        <f t="shared" si="6"/>
        <v>12511243</v>
      </c>
      <c r="K10" s="13">
        <f t="shared" si="7"/>
        <v>418284</v>
      </c>
      <c r="L10" s="69">
        <f t="shared" si="8"/>
        <v>12929527</v>
      </c>
    </row>
    <row r="11" spans="1:12" x14ac:dyDescent="0.2">
      <c r="A11" s="2" t="s">
        <v>11</v>
      </c>
      <c r="B11" s="3">
        <f>ROUND(B48,0)</f>
        <v>119477</v>
      </c>
      <c r="C11" s="3">
        <f t="shared" si="0"/>
        <v>7058</v>
      </c>
      <c r="D11" s="3">
        <f t="shared" ref="D11" si="9">B11</f>
        <v>119477</v>
      </c>
      <c r="E11" s="3">
        <f t="shared" ref="E11" si="10">C11</f>
        <v>7058</v>
      </c>
      <c r="F11" s="3">
        <f t="shared" ref="F11" si="11">B11</f>
        <v>119477</v>
      </c>
      <c r="G11" s="3">
        <f t="shared" ref="G11" si="12">C11</f>
        <v>7058</v>
      </c>
      <c r="H11" s="3">
        <f>ROUND(H48,0)</f>
        <v>122107</v>
      </c>
      <c r="I11" s="7">
        <f t="shared" ref="I11" si="13">C11</f>
        <v>7058</v>
      </c>
      <c r="J11" s="10">
        <f t="shared" ref="J11" si="14">SUM(B11,D11,F11,H11)</f>
        <v>480538</v>
      </c>
      <c r="K11" s="11">
        <f t="shared" ref="K11" si="15">SUM(C11,E11,G11,I11)</f>
        <v>28232</v>
      </c>
      <c r="L11" s="68">
        <f t="shared" ref="L11" si="16">SUM(J11:K11)</f>
        <v>508770</v>
      </c>
    </row>
    <row r="12" spans="1:12" x14ac:dyDescent="0.2">
      <c r="A12" s="1" t="s">
        <v>12</v>
      </c>
      <c r="B12" s="5">
        <f t="shared" ref="B12:B37" si="17">ROUND(B49,0)</f>
        <v>3444604</v>
      </c>
      <c r="C12" s="5">
        <f>ROUND(C49,0)-1</f>
        <v>562078</v>
      </c>
      <c r="D12" s="5">
        <f t="shared" si="1"/>
        <v>3444604</v>
      </c>
      <c r="E12" s="5">
        <f t="shared" si="2"/>
        <v>562078</v>
      </c>
      <c r="F12" s="5">
        <f t="shared" si="3"/>
        <v>3444604</v>
      </c>
      <c r="G12" s="5">
        <f t="shared" si="4"/>
        <v>562078</v>
      </c>
      <c r="H12" s="5">
        <f>ROUND(H49,0)</f>
        <v>3520443</v>
      </c>
      <c r="I12" s="8">
        <f t="shared" si="5"/>
        <v>562078</v>
      </c>
      <c r="J12" s="12">
        <f t="shared" si="6"/>
        <v>13854255</v>
      </c>
      <c r="K12" s="13">
        <f t="shared" si="7"/>
        <v>2248312</v>
      </c>
      <c r="L12" s="69">
        <f t="shared" si="8"/>
        <v>16102567</v>
      </c>
    </row>
    <row r="13" spans="1:12" x14ac:dyDescent="0.2">
      <c r="A13" s="2" t="s">
        <v>13</v>
      </c>
      <c r="B13" s="3">
        <f>ROUND(B50,0)-1</f>
        <v>3906131</v>
      </c>
      <c r="C13" s="3">
        <f t="shared" ref="C13:C37" si="18">ROUND(C50,0)</f>
        <v>118399</v>
      </c>
      <c r="D13" s="3">
        <f t="shared" si="1"/>
        <v>3906131</v>
      </c>
      <c r="E13" s="3">
        <f t="shared" si="2"/>
        <v>118399</v>
      </c>
      <c r="F13" s="3">
        <f t="shared" si="3"/>
        <v>3906131</v>
      </c>
      <c r="G13" s="3">
        <f t="shared" si="4"/>
        <v>118399</v>
      </c>
      <c r="H13" s="3">
        <f>ROUND(H50,0)</f>
        <v>3992132</v>
      </c>
      <c r="I13" s="7">
        <f t="shared" si="5"/>
        <v>118399</v>
      </c>
      <c r="J13" s="10">
        <f t="shared" si="6"/>
        <v>15710525</v>
      </c>
      <c r="K13" s="11">
        <f t="shared" si="7"/>
        <v>473596</v>
      </c>
      <c r="L13" s="68">
        <f t="shared" si="8"/>
        <v>16184121</v>
      </c>
    </row>
    <row r="14" spans="1:12" x14ac:dyDescent="0.2">
      <c r="A14" s="1" t="s">
        <v>14</v>
      </c>
      <c r="B14" s="5">
        <f t="shared" si="17"/>
        <v>2793078</v>
      </c>
      <c r="C14" s="5">
        <f t="shared" si="18"/>
        <v>132326</v>
      </c>
      <c r="D14" s="5">
        <f t="shared" si="1"/>
        <v>2793078</v>
      </c>
      <c r="E14" s="5">
        <f t="shared" si="2"/>
        <v>132326</v>
      </c>
      <c r="F14" s="5">
        <f t="shared" si="3"/>
        <v>2793078</v>
      </c>
      <c r="G14" s="5">
        <f t="shared" si="4"/>
        <v>132326</v>
      </c>
      <c r="H14" s="5">
        <f t="shared" ref="H14:H37" si="19">ROUND(H51,0)</f>
        <v>2854572</v>
      </c>
      <c r="I14" s="8">
        <f t="shared" si="5"/>
        <v>132326</v>
      </c>
      <c r="J14" s="12">
        <f t="shared" si="6"/>
        <v>11233806</v>
      </c>
      <c r="K14" s="13">
        <f t="shared" si="7"/>
        <v>529304</v>
      </c>
      <c r="L14" s="69">
        <f t="shared" si="8"/>
        <v>11763110</v>
      </c>
    </row>
    <row r="15" spans="1:12" x14ac:dyDescent="0.2">
      <c r="A15" s="2" t="s">
        <v>15</v>
      </c>
      <c r="B15" s="3">
        <f t="shared" si="17"/>
        <v>2264499</v>
      </c>
      <c r="C15" s="3">
        <f t="shared" si="18"/>
        <v>201990</v>
      </c>
      <c r="D15" s="3">
        <f t="shared" si="1"/>
        <v>2264499</v>
      </c>
      <c r="E15" s="3">
        <f t="shared" si="2"/>
        <v>201990</v>
      </c>
      <c r="F15" s="3">
        <f t="shared" si="3"/>
        <v>2264499</v>
      </c>
      <c r="G15" s="3">
        <f t="shared" si="4"/>
        <v>201990</v>
      </c>
      <c r="H15" s="3">
        <f t="shared" si="19"/>
        <v>2314356</v>
      </c>
      <c r="I15" s="7">
        <f t="shared" si="5"/>
        <v>201990</v>
      </c>
      <c r="J15" s="10">
        <f t="shared" si="6"/>
        <v>9107853</v>
      </c>
      <c r="K15" s="11">
        <f t="shared" si="7"/>
        <v>807960</v>
      </c>
      <c r="L15" s="68">
        <f t="shared" si="8"/>
        <v>9915813</v>
      </c>
    </row>
    <row r="16" spans="1:12" x14ac:dyDescent="0.2">
      <c r="A16" s="1" t="s">
        <v>16</v>
      </c>
      <c r="B16" s="5">
        <f t="shared" si="17"/>
        <v>2972184</v>
      </c>
      <c r="C16" s="5">
        <f t="shared" si="18"/>
        <v>127237</v>
      </c>
      <c r="D16" s="5">
        <f t="shared" si="1"/>
        <v>2972184</v>
      </c>
      <c r="E16" s="5">
        <f t="shared" si="2"/>
        <v>127237</v>
      </c>
      <c r="F16" s="5">
        <f t="shared" si="3"/>
        <v>2972184</v>
      </c>
      <c r="G16" s="5">
        <f t="shared" si="4"/>
        <v>127237</v>
      </c>
      <c r="H16" s="5">
        <f t="shared" si="19"/>
        <v>3037621</v>
      </c>
      <c r="I16" s="8">
        <f t="shared" si="5"/>
        <v>127237</v>
      </c>
      <c r="J16" s="12">
        <f t="shared" si="6"/>
        <v>11954173</v>
      </c>
      <c r="K16" s="13">
        <f t="shared" si="7"/>
        <v>508948</v>
      </c>
      <c r="L16" s="69">
        <f t="shared" si="8"/>
        <v>12463121</v>
      </c>
    </row>
    <row r="17" spans="1:12" x14ac:dyDescent="0.2">
      <c r="A17" s="2" t="s">
        <v>17</v>
      </c>
      <c r="B17" s="6">
        <f t="shared" si="17"/>
        <v>2334945</v>
      </c>
      <c r="C17" s="6">
        <f t="shared" si="18"/>
        <v>52709</v>
      </c>
      <c r="D17" s="6">
        <f t="shared" si="1"/>
        <v>2334945</v>
      </c>
      <c r="E17" s="6">
        <f t="shared" si="2"/>
        <v>52709</v>
      </c>
      <c r="F17" s="6">
        <f t="shared" si="3"/>
        <v>2334945</v>
      </c>
      <c r="G17" s="6">
        <f t="shared" si="4"/>
        <v>52709</v>
      </c>
      <c r="H17" s="6">
        <f t="shared" si="19"/>
        <v>2386353</v>
      </c>
      <c r="I17" s="9">
        <f t="shared" si="5"/>
        <v>52709</v>
      </c>
      <c r="J17" s="14">
        <f t="shared" si="6"/>
        <v>9391188</v>
      </c>
      <c r="K17" s="15">
        <f t="shared" si="7"/>
        <v>210836</v>
      </c>
      <c r="L17" s="70">
        <f t="shared" si="8"/>
        <v>9602024</v>
      </c>
    </row>
    <row r="18" spans="1:12" x14ac:dyDescent="0.2">
      <c r="A18" s="1" t="s">
        <v>18</v>
      </c>
      <c r="B18" s="5">
        <f t="shared" si="17"/>
        <v>3492592</v>
      </c>
      <c r="C18" s="5">
        <f t="shared" si="18"/>
        <v>91459</v>
      </c>
      <c r="D18" s="5">
        <f t="shared" si="1"/>
        <v>3492592</v>
      </c>
      <c r="E18" s="5">
        <f t="shared" si="2"/>
        <v>91459</v>
      </c>
      <c r="F18" s="5">
        <f t="shared" si="3"/>
        <v>3492592</v>
      </c>
      <c r="G18" s="5">
        <f t="shared" si="4"/>
        <v>91459</v>
      </c>
      <c r="H18" s="5">
        <f t="shared" si="19"/>
        <v>3569487</v>
      </c>
      <c r="I18" s="8">
        <f t="shared" si="5"/>
        <v>91459</v>
      </c>
      <c r="J18" s="12">
        <f t="shared" si="6"/>
        <v>14047263</v>
      </c>
      <c r="K18" s="13">
        <f t="shared" si="7"/>
        <v>365836</v>
      </c>
      <c r="L18" s="69">
        <f t="shared" si="8"/>
        <v>14413099</v>
      </c>
    </row>
    <row r="19" spans="1:12" x14ac:dyDescent="0.2">
      <c r="A19" s="2" t="s">
        <v>19</v>
      </c>
      <c r="B19" s="3">
        <f t="shared" si="17"/>
        <v>2485640</v>
      </c>
      <c r="C19" s="3">
        <f t="shared" si="18"/>
        <v>46808</v>
      </c>
      <c r="D19" s="3">
        <f t="shared" si="1"/>
        <v>2485640</v>
      </c>
      <c r="E19" s="3">
        <f t="shared" si="2"/>
        <v>46808</v>
      </c>
      <c r="F19" s="3">
        <f t="shared" si="3"/>
        <v>2485640</v>
      </c>
      <c r="G19" s="3">
        <f t="shared" si="4"/>
        <v>46808</v>
      </c>
      <c r="H19" s="3">
        <f t="shared" si="19"/>
        <v>2540366</v>
      </c>
      <c r="I19" s="7">
        <f t="shared" si="5"/>
        <v>46808</v>
      </c>
      <c r="J19" s="10">
        <f t="shared" si="6"/>
        <v>9997286</v>
      </c>
      <c r="K19" s="11">
        <f t="shared" si="7"/>
        <v>187232</v>
      </c>
      <c r="L19" s="68">
        <f t="shared" si="8"/>
        <v>10184518</v>
      </c>
    </row>
    <row r="20" spans="1:12" x14ac:dyDescent="0.2">
      <c r="A20" s="1" t="s">
        <v>20</v>
      </c>
      <c r="B20" s="5">
        <f t="shared" si="17"/>
        <v>1820875</v>
      </c>
      <c r="C20" s="5">
        <f t="shared" si="18"/>
        <v>224898</v>
      </c>
      <c r="D20" s="5">
        <f t="shared" si="1"/>
        <v>1820875</v>
      </c>
      <c r="E20" s="5">
        <f t="shared" si="2"/>
        <v>224898</v>
      </c>
      <c r="F20" s="5">
        <f t="shared" si="3"/>
        <v>1820875</v>
      </c>
      <c r="G20" s="5">
        <f t="shared" si="4"/>
        <v>224898</v>
      </c>
      <c r="H20" s="5">
        <f t="shared" si="19"/>
        <v>1860965</v>
      </c>
      <c r="I20" s="8">
        <f t="shared" si="5"/>
        <v>224898</v>
      </c>
      <c r="J20" s="12">
        <f t="shared" si="6"/>
        <v>7323590</v>
      </c>
      <c r="K20" s="13">
        <f t="shared" si="7"/>
        <v>899592</v>
      </c>
      <c r="L20" s="69">
        <f t="shared" si="8"/>
        <v>8223182</v>
      </c>
    </row>
    <row r="21" spans="1:12" x14ac:dyDescent="0.2">
      <c r="A21" s="2" t="s">
        <v>21</v>
      </c>
      <c r="B21" s="3">
        <f t="shared" si="17"/>
        <v>2043512</v>
      </c>
      <c r="C21" s="3">
        <f t="shared" si="18"/>
        <v>54581</v>
      </c>
      <c r="D21" s="3">
        <f t="shared" si="1"/>
        <v>2043512</v>
      </c>
      <c r="E21" s="3">
        <f t="shared" si="2"/>
        <v>54581</v>
      </c>
      <c r="F21" s="3">
        <f t="shared" si="3"/>
        <v>2043512</v>
      </c>
      <c r="G21" s="3">
        <f t="shared" si="4"/>
        <v>54581</v>
      </c>
      <c r="H21" s="3">
        <f>ROUND(H58,0)</f>
        <v>2088503</v>
      </c>
      <c r="I21" s="7">
        <f t="shared" si="5"/>
        <v>54581</v>
      </c>
      <c r="J21" s="10">
        <f>SUM(B21,D21,F21,H21)</f>
        <v>8219039</v>
      </c>
      <c r="K21" s="11">
        <f t="shared" si="7"/>
        <v>218324</v>
      </c>
      <c r="L21" s="68">
        <f t="shared" si="8"/>
        <v>8437363</v>
      </c>
    </row>
    <row r="22" spans="1:12" x14ac:dyDescent="0.2">
      <c r="A22" s="1" t="s">
        <v>22</v>
      </c>
      <c r="B22" s="5">
        <f t="shared" si="17"/>
        <v>2224208</v>
      </c>
      <c r="C22" s="5">
        <f t="shared" si="18"/>
        <v>107194</v>
      </c>
      <c r="D22" s="5">
        <f t="shared" si="1"/>
        <v>2224208</v>
      </c>
      <c r="E22" s="5">
        <f t="shared" si="2"/>
        <v>107194</v>
      </c>
      <c r="F22" s="5">
        <f t="shared" si="3"/>
        <v>2224208</v>
      </c>
      <c r="G22" s="5">
        <f t="shared" si="4"/>
        <v>107194</v>
      </c>
      <c r="H22" s="5">
        <f t="shared" si="19"/>
        <v>2273177</v>
      </c>
      <c r="I22" s="8">
        <f t="shared" si="5"/>
        <v>107194</v>
      </c>
      <c r="J22" s="12">
        <f t="shared" si="6"/>
        <v>8945801</v>
      </c>
      <c r="K22" s="13">
        <f t="shared" si="7"/>
        <v>428776</v>
      </c>
      <c r="L22" s="69">
        <f t="shared" si="8"/>
        <v>9374577</v>
      </c>
    </row>
    <row r="23" spans="1:12" x14ac:dyDescent="0.2">
      <c r="A23" s="2" t="s">
        <v>23</v>
      </c>
      <c r="B23" s="3">
        <f t="shared" si="17"/>
        <v>2863596</v>
      </c>
      <c r="C23" s="3">
        <f t="shared" si="18"/>
        <v>81212</v>
      </c>
      <c r="D23" s="3">
        <f t="shared" si="1"/>
        <v>2863596</v>
      </c>
      <c r="E23" s="3">
        <f t="shared" si="2"/>
        <v>81212</v>
      </c>
      <c r="F23" s="3">
        <f t="shared" si="3"/>
        <v>2863596</v>
      </c>
      <c r="G23" s="3">
        <f t="shared" si="4"/>
        <v>81212</v>
      </c>
      <c r="H23" s="3">
        <f t="shared" si="19"/>
        <v>2926643</v>
      </c>
      <c r="I23" s="7">
        <f t="shared" si="5"/>
        <v>81212</v>
      </c>
      <c r="J23" s="10">
        <f t="shared" si="6"/>
        <v>11517431</v>
      </c>
      <c r="K23" s="11">
        <f t="shared" si="7"/>
        <v>324848</v>
      </c>
      <c r="L23" s="68">
        <f t="shared" si="8"/>
        <v>11842279</v>
      </c>
    </row>
    <row r="24" spans="1:12" x14ac:dyDescent="0.2">
      <c r="A24" s="1" t="s">
        <v>24</v>
      </c>
      <c r="B24" s="5">
        <f t="shared" si="17"/>
        <v>2272195</v>
      </c>
      <c r="C24" s="5">
        <f t="shared" si="18"/>
        <v>52844</v>
      </c>
      <c r="D24" s="5">
        <f t="shared" si="1"/>
        <v>2272195</v>
      </c>
      <c r="E24" s="5">
        <f t="shared" si="2"/>
        <v>52844</v>
      </c>
      <c r="F24" s="5">
        <f t="shared" si="3"/>
        <v>2272195</v>
      </c>
      <c r="G24" s="5">
        <f t="shared" si="4"/>
        <v>52844</v>
      </c>
      <c r="H24" s="5">
        <f t="shared" si="19"/>
        <v>2322221</v>
      </c>
      <c r="I24" s="8">
        <f t="shared" si="5"/>
        <v>52844</v>
      </c>
      <c r="J24" s="12">
        <f t="shared" si="6"/>
        <v>9138806</v>
      </c>
      <c r="K24" s="13">
        <f t="shared" si="7"/>
        <v>211376</v>
      </c>
      <c r="L24" s="69">
        <f t="shared" si="8"/>
        <v>9350182</v>
      </c>
    </row>
    <row r="25" spans="1:12" x14ac:dyDescent="0.2">
      <c r="A25" s="2" t="s">
        <v>25</v>
      </c>
      <c r="B25" s="3">
        <f t="shared" si="17"/>
        <v>1185943</v>
      </c>
      <c r="C25" s="3">
        <f t="shared" si="18"/>
        <v>185452</v>
      </c>
      <c r="D25" s="3">
        <f t="shared" si="1"/>
        <v>1185943</v>
      </c>
      <c r="E25" s="3">
        <f t="shared" si="2"/>
        <v>185452</v>
      </c>
      <c r="F25" s="3">
        <f t="shared" si="3"/>
        <v>1185943</v>
      </c>
      <c r="G25" s="3">
        <f t="shared" si="4"/>
        <v>185452</v>
      </c>
      <c r="H25" s="3">
        <f t="shared" si="19"/>
        <v>1212054</v>
      </c>
      <c r="I25" s="7">
        <f t="shared" si="5"/>
        <v>185452</v>
      </c>
      <c r="J25" s="10">
        <f t="shared" si="6"/>
        <v>4769883</v>
      </c>
      <c r="K25" s="11">
        <f t="shared" si="7"/>
        <v>741808</v>
      </c>
      <c r="L25" s="68">
        <f t="shared" si="8"/>
        <v>5511691</v>
      </c>
    </row>
    <row r="26" spans="1:12" x14ac:dyDescent="0.2">
      <c r="A26" s="1" t="s">
        <v>26</v>
      </c>
      <c r="B26" s="5">
        <f t="shared" si="17"/>
        <v>3211926</v>
      </c>
      <c r="C26" s="5">
        <f t="shared" si="18"/>
        <v>245724</v>
      </c>
      <c r="D26" s="5">
        <f t="shared" si="1"/>
        <v>3211926</v>
      </c>
      <c r="E26" s="5">
        <f t="shared" si="2"/>
        <v>245724</v>
      </c>
      <c r="F26" s="5">
        <f t="shared" si="3"/>
        <v>3211926</v>
      </c>
      <c r="G26" s="5">
        <f t="shared" si="4"/>
        <v>245724</v>
      </c>
      <c r="H26" s="5">
        <f t="shared" si="19"/>
        <v>3282642</v>
      </c>
      <c r="I26" s="8">
        <f t="shared" si="5"/>
        <v>245724</v>
      </c>
      <c r="J26" s="12">
        <f t="shared" si="6"/>
        <v>12918420</v>
      </c>
      <c r="K26" s="13">
        <f t="shared" si="7"/>
        <v>982896</v>
      </c>
      <c r="L26" s="69">
        <f t="shared" si="8"/>
        <v>13901316</v>
      </c>
    </row>
    <row r="27" spans="1:12" x14ac:dyDescent="0.2">
      <c r="A27" s="2" t="s">
        <v>27</v>
      </c>
      <c r="B27" s="3">
        <f t="shared" si="17"/>
        <v>2719370</v>
      </c>
      <c r="C27" s="3">
        <f t="shared" si="18"/>
        <v>281165</v>
      </c>
      <c r="D27" s="3">
        <f t="shared" si="1"/>
        <v>2719370</v>
      </c>
      <c r="E27" s="3">
        <f t="shared" si="2"/>
        <v>281165</v>
      </c>
      <c r="F27" s="3">
        <f t="shared" si="3"/>
        <v>2719370</v>
      </c>
      <c r="G27" s="3">
        <f t="shared" si="4"/>
        <v>281165</v>
      </c>
      <c r="H27" s="3">
        <f t="shared" si="19"/>
        <v>2779241</v>
      </c>
      <c r="I27" s="7">
        <f t="shared" si="5"/>
        <v>281165</v>
      </c>
      <c r="J27" s="10">
        <f t="shared" si="6"/>
        <v>10937351</v>
      </c>
      <c r="K27" s="11">
        <f t="shared" si="7"/>
        <v>1124660</v>
      </c>
      <c r="L27" s="68">
        <f t="shared" si="8"/>
        <v>12062011</v>
      </c>
    </row>
    <row r="28" spans="1:12" x14ac:dyDescent="0.2">
      <c r="A28" s="1" t="s">
        <v>28</v>
      </c>
      <c r="B28" s="5">
        <f t="shared" si="17"/>
        <v>2081140</v>
      </c>
      <c r="C28" s="5">
        <f t="shared" si="18"/>
        <v>231830</v>
      </c>
      <c r="D28" s="5">
        <f t="shared" si="1"/>
        <v>2081140</v>
      </c>
      <c r="E28" s="5">
        <f t="shared" si="2"/>
        <v>231830</v>
      </c>
      <c r="F28" s="5">
        <f t="shared" si="3"/>
        <v>2081140</v>
      </c>
      <c r="G28" s="5">
        <f t="shared" si="4"/>
        <v>231830</v>
      </c>
      <c r="H28" s="5">
        <f t="shared" si="19"/>
        <v>2126960</v>
      </c>
      <c r="I28" s="8">
        <f t="shared" si="5"/>
        <v>231830</v>
      </c>
      <c r="J28" s="12">
        <f>SUM(B28,D28,F28,H28)</f>
        <v>8370380</v>
      </c>
      <c r="K28" s="13">
        <f>SUM(C28,E28,G28,I28)</f>
        <v>927320</v>
      </c>
      <c r="L28" s="69">
        <f t="shared" si="8"/>
        <v>9297700</v>
      </c>
    </row>
    <row r="29" spans="1:12" x14ac:dyDescent="0.2">
      <c r="A29" s="2" t="s">
        <v>29</v>
      </c>
      <c r="B29" s="3">
        <f t="shared" si="17"/>
        <v>3001398</v>
      </c>
      <c r="C29" s="3">
        <f t="shared" si="18"/>
        <v>115682</v>
      </c>
      <c r="D29" s="3">
        <f t="shared" si="1"/>
        <v>3001398</v>
      </c>
      <c r="E29" s="3">
        <f t="shared" si="2"/>
        <v>115682</v>
      </c>
      <c r="F29" s="3">
        <f t="shared" si="3"/>
        <v>3001398</v>
      </c>
      <c r="G29" s="3">
        <f t="shared" si="4"/>
        <v>115682</v>
      </c>
      <c r="H29" s="3">
        <f t="shared" si="19"/>
        <v>3067479</v>
      </c>
      <c r="I29" s="7">
        <f t="shared" si="5"/>
        <v>115682</v>
      </c>
      <c r="J29" s="10">
        <f t="shared" si="6"/>
        <v>12071673</v>
      </c>
      <c r="K29" s="11">
        <f t="shared" si="7"/>
        <v>462728</v>
      </c>
      <c r="L29" s="68">
        <f t="shared" si="8"/>
        <v>12534401</v>
      </c>
    </row>
    <row r="30" spans="1:12" x14ac:dyDescent="0.2">
      <c r="A30" s="1" t="s">
        <v>30</v>
      </c>
      <c r="B30" s="5">
        <f t="shared" si="17"/>
        <v>2254955</v>
      </c>
      <c r="C30" s="5">
        <f t="shared" si="18"/>
        <v>143655</v>
      </c>
      <c r="D30" s="5">
        <f t="shared" si="1"/>
        <v>2254955</v>
      </c>
      <c r="E30" s="5">
        <f t="shared" si="2"/>
        <v>143655</v>
      </c>
      <c r="F30" s="5">
        <f t="shared" si="3"/>
        <v>2254955</v>
      </c>
      <c r="G30" s="5">
        <f t="shared" si="4"/>
        <v>143655</v>
      </c>
      <c r="H30" s="5">
        <f t="shared" si="19"/>
        <v>2304601</v>
      </c>
      <c r="I30" s="8">
        <f t="shared" si="5"/>
        <v>143655</v>
      </c>
      <c r="J30" s="12">
        <f t="shared" si="6"/>
        <v>9069466</v>
      </c>
      <c r="K30" s="13">
        <f t="shared" si="7"/>
        <v>574620</v>
      </c>
      <c r="L30" s="69">
        <f t="shared" si="8"/>
        <v>9644086</v>
      </c>
    </row>
    <row r="31" spans="1:12" x14ac:dyDescent="0.2">
      <c r="A31" s="2" t="s">
        <v>31</v>
      </c>
      <c r="B31" s="3">
        <f t="shared" si="17"/>
        <v>1832328</v>
      </c>
      <c r="C31" s="3">
        <f t="shared" si="18"/>
        <v>267193</v>
      </c>
      <c r="D31" s="3">
        <f t="shared" si="1"/>
        <v>1832328</v>
      </c>
      <c r="E31" s="3">
        <f t="shared" si="2"/>
        <v>267193</v>
      </c>
      <c r="F31" s="3">
        <f>B31</f>
        <v>1832328</v>
      </c>
      <c r="G31" s="3">
        <f t="shared" si="4"/>
        <v>267193</v>
      </c>
      <c r="H31" s="3">
        <f>ROUND(H68,0)</f>
        <v>1872670</v>
      </c>
      <c r="I31" s="7">
        <f t="shared" si="5"/>
        <v>267193</v>
      </c>
      <c r="J31" s="10">
        <f t="shared" si="6"/>
        <v>7369654</v>
      </c>
      <c r="K31" s="11">
        <f t="shared" si="7"/>
        <v>1068772</v>
      </c>
      <c r="L31" s="68">
        <f t="shared" si="8"/>
        <v>8438426</v>
      </c>
    </row>
    <row r="32" spans="1:12" x14ac:dyDescent="0.2">
      <c r="A32" s="1" t="s">
        <v>32</v>
      </c>
      <c r="B32" s="5">
        <f t="shared" si="17"/>
        <v>3080779</v>
      </c>
      <c r="C32" s="5">
        <f t="shared" si="18"/>
        <v>177198</v>
      </c>
      <c r="D32" s="5">
        <f t="shared" si="1"/>
        <v>3080779</v>
      </c>
      <c r="E32" s="5">
        <f t="shared" si="2"/>
        <v>177198</v>
      </c>
      <c r="F32" s="5">
        <f t="shared" si="3"/>
        <v>3080779</v>
      </c>
      <c r="G32" s="5">
        <f t="shared" si="4"/>
        <v>177198</v>
      </c>
      <c r="H32" s="5">
        <f t="shared" si="19"/>
        <v>3148608</v>
      </c>
      <c r="I32" s="8">
        <f t="shared" si="5"/>
        <v>177198</v>
      </c>
      <c r="J32" s="12">
        <f t="shared" si="6"/>
        <v>12390945</v>
      </c>
      <c r="K32" s="13">
        <f t="shared" si="7"/>
        <v>708792</v>
      </c>
      <c r="L32" s="69">
        <f t="shared" si="8"/>
        <v>13099737</v>
      </c>
    </row>
    <row r="33" spans="1:13" x14ac:dyDescent="0.2">
      <c r="A33" s="2" t="s">
        <v>33</v>
      </c>
      <c r="B33" s="3">
        <f t="shared" si="17"/>
        <v>1407244</v>
      </c>
      <c r="C33" s="3">
        <f t="shared" si="18"/>
        <v>236205</v>
      </c>
      <c r="D33" s="3">
        <f t="shared" si="1"/>
        <v>1407244</v>
      </c>
      <c r="E33" s="3">
        <f t="shared" si="2"/>
        <v>236205</v>
      </c>
      <c r="F33" s="3">
        <f t="shared" si="3"/>
        <v>1407244</v>
      </c>
      <c r="G33" s="3">
        <f t="shared" si="4"/>
        <v>236205</v>
      </c>
      <c r="H33" s="3">
        <f t="shared" si="19"/>
        <v>1438227</v>
      </c>
      <c r="I33" s="7">
        <f t="shared" si="5"/>
        <v>236205</v>
      </c>
      <c r="J33" s="10">
        <f t="shared" si="6"/>
        <v>5659959</v>
      </c>
      <c r="K33" s="11">
        <f t="shared" si="7"/>
        <v>944820</v>
      </c>
      <c r="L33" s="68">
        <f t="shared" si="8"/>
        <v>6604779</v>
      </c>
    </row>
    <row r="34" spans="1:13" x14ac:dyDescent="0.2">
      <c r="A34" s="1" t="s">
        <v>34</v>
      </c>
      <c r="B34" s="5">
        <f>ROUND(B71,0)</f>
        <v>2208358</v>
      </c>
      <c r="C34" s="5">
        <f t="shared" si="18"/>
        <v>60692</v>
      </c>
      <c r="D34" s="5">
        <f t="shared" si="1"/>
        <v>2208358</v>
      </c>
      <c r="E34" s="5">
        <f t="shared" si="2"/>
        <v>60692</v>
      </c>
      <c r="F34" s="5">
        <f t="shared" si="3"/>
        <v>2208358</v>
      </c>
      <c r="G34" s="5">
        <f t="shared" si="4"/>
        <v>60692</v>
      </c>
      <c r="H34" s="5">
        <f t="shared" si="19"/>
        <v>2256979</v>
      </c>
      <c r="I34" s="8">
        <f t="shared" si="5"/>
        <v>60692</v>
      </c>
      <c r="J34" s="12">
        <f t="shared" si="6"/>
        <v>8882053</v>
      </c>
      <c r="K34" s="13">
        <f t="shared" si="7"/>
        <v>242768</v>
      </c>
      <c r="L34" s="69">
        <f t="shared" si="8"/>
        <v>9124821</v>
      </c>
    </row>
    <row r="35" spans="1:13" x14ac:dyDescent="0.2">
      <c r="A35" s="2" t="s">
        <v>35</v>
      </c>
      <c r="B35" s="3">
        <f t="shared" si="17"/>
        <v>2362170</v>
      </c>
      <c r="C35" s="3">
        <f t="shared" si="18"/>
        <v>125147</v>
      </c>
      <c r="D35" s="3">
        <f t="shared" si="1"/>
        <v>2362170</v>
      </c>
      <c r="E35" s="3">
        <f t="shared" si="2"/>
        <v>125147</v>
      </c>
      <c r="F35" s="3">
        <f t="shared" si="3"/>
        <v>2362170</v>
      </c>
      <c r="G35" s="3">
        <f t="shared" si="4"/>
        <v>125147</v>
      </c>
      <c r="H35" s="3">
        <f t="shared" si="19"/>
        <v>2414177</v>
      </c>
      <c r="I35" s="7">
        <f t="shared" si="5"/>
        <v>125147</v>
      </c>
      <c r="J35" s="10">
        <f>SUM(B35,D35,F35,H35)</f>
        <v>9500687</v>
      </c>
      <c r="K35" s="11">
        <f t="shared" si="7"/>
        <v>500588</v>
      </c>
      <c r="L35" s="68">
        <f t="shared" si="8"/>
        <v>10001275</v>
      </c>
    </row>
    <row r="36" spans="1:13" x14ac:dyDescent="0.2">
      <c r="A36" s="1" t="s">
        <v>36</v>
      </c>
      <c r="B36" s="5">
        <f t="shared" si="17"/>
        <v>3228357</v>
      </c>
      <c r="C36" s="5">
        <f t="shared" si="18"/>
        <v>354677</v>
      </c>
      <c r="D36" s="5">
        <f t="shared" si="1"/>
        <v>3228357</v>
      </c>
      <c r="E36" s="5">
        <f t="shared" si="2"/>
        <v>354677</v>
      </c>
      <c r="F36" s="5">
        <f t="shared" si="3"/>
        <v>3228357</v>
      </c>
      <c r="G36" s="5">
        <f t="shared" si="4"/>
        <v>354677</v>
      </c>
      <c r="H36" s="5">
        <f t="shared" si="19"/>
        <v>3299435</v>
      </c>
      <c r="I36" s="8">
        <f t="shared" si="5"/>
        <v>354677</v>
      </c>
      <c r="J36" s="12">
        <f t="shared" ref="J36:J37" si="20">SUM(B36,D36,F36,H36)</f>
        <v>12984506</v>
      </c>
      <c r="K36" s="13">
        <f t="shared" si="7"/>
        <v>1418708</v>
      </c>
      <c r="L36" s="69">
        <f t="shared" si="8"/>
        <v>14403214</v>
      </c>
    </row>
    <row r="37" spans="1:13" ht="13.5" thickBot="1" x14ac:dyDescent="0.25">
      <c r="A37" s="81" t="s">
        <v>37</v>
      </c>
      <c r="B37" s="83">
        <f t="shared" si="17"/>
        <v>3259909</v>
      </c>
      <c r="C37" s="83">
        <f t="shared" si="18"/>
        <v>111893</v>
      </c>
      <c r="D37" s="83">
        <f t="shared" si="1"/>
        <v>3259909</v>
      </c>
      <c r="E37" s="83">
        <f t="shared" si="2"/>
        <v>111893</v>
      </c>
      <c r="F37" s="83">
        <f t="shared" si="3"/>
        <v>3259909</v>
      </c>
      <c r="G37" s="83">
        <f t="shared" si="4"/>
        <v>111893</v>
      </c>
      <c r="H37" s="83">
        <f t="shared" si="19"/>
        <v>3331681</v>
      </c>
      <c r="I37" s="82">
        <f t="shared" si="5"/>
        <v>111893</v>
      </c>
      <c r="J37" s="84">
        <f t="shared" si="20"/>
        <v>13111408</v>
      </c>
      <c r="K37" s="85">
        <f>SUM(C37,E37,G37,I37)</f>
        <v>447572</v>
      </c>
      <c r="L37" s="86">
        <f t="shared" si="8"/>
        <v>13558980</v>
      </c>
    </row>
    <row r="38" spans="1:13" ht="13.5" thickBot="1" x14ac:dyDescent="0.25">
      <c r="A38" s="76" t="s">
        <v>46</v>
      </c>
      <c r="B38" s="91">
        <f>ROUND(SUM(B5:B37),0)</f>
        <v>83028000</v>
      </c>
      <c r="C38" s="91">
        <f t="shared" ref="C38:L38" si="21">SUM(C5:C37)</f>
        <v>5434559</v>
      </c>
      <c r="D38" s="91">
        <f t="shared" si="21"/>
        <v>83028000</v>
      </c>
      <c r="E38" s="91">
        <f t="shared" si="21"/>
        <v>5434559</v>
      </c>
      <c r="F38" s="91">
        <f t="shared" si="21"/>
        <v>83028000</v>
      </c>
      <c r="G38" s="91">
        <f t="shared" si="21"/>
        <v>5434559</v>
      </c>
      <c r="H38" s="91">
        <f t="shared" si="21"/>
        <v>84856000</v>
      </c>
      <c r="I38" s="91">
        <f t="shared" si="21"/>
        <v>5434559</v>
      </c>
      <c r="J38" s="87">
        <f t="shared" si="21"/>
        <v>333940000</v>
      </c>
      <c r="K38" s="88">
        <f t="shared" si="21"/>
        <v>21738236</v>
      </c>
      <c r="L38" s="89">
        <f t="shared" si="21"/>
        <v>355678236</v>
      </c>
    </row>
    <row r="39" spans="1:13" x14ac:dyDescent="0.2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1" spans="1:13" ht="77.25" hidden="1" thickBot="1" x14ac:dyDescent="0.25">
      <c r="A41" s="76" t="s">
        <v>44</v>
      </c>
      <c r="B41" s="77" t="s">
        <v>112</v>
      </c>
      <c r="C41" s="77" t="s">
        <v>113</v>
      </c>
      <c r="D41" s="95" t="s">
        <v>114</v>
      </c>
      <c r="E41" s="95" t="s">
        <v>115</v>
      </c>
      <c r="F41" s="77" t="s">
        <v>116</v>
      </c>
      <c r="G41" s="77" t="s">
        <v>117</v>
      </c>
      <c r="H41" s="95" t="s">
        <v>118</v>
      </c>
      <c r="I41" s="96" t="s">
        <v>119</v>
      </c>
      <c r="J41" s="78" t="s">
        <v>47</v>
      </c>
      <c r="K41" s="79" t="s">
        <v>48</v>
      </c>
      <c r="L41" s="80" t="s">
        <v>45</v>
      </c>
    </row>
    <row r="42" spans="1:13" hidden="1" x14ac:dyDescent="0.2">
      <c r="A42" s="71" t="s">
        <v>5</v>
      </c>
      <c r="B42" s="98">
        <f>'Final apportionment(Appx1)'!P3*$D$81</f>
        <v>1314347.0240869273</v>
      </c>
      <c r="C42" s="98">
        <f>$C$75*'Final apportionment(Appx1)'!U3/'Final apportionment(Appx1)'!$U$36</f>
        <v>71066.195546624091</v>
      </c>
      <c r="D42" s="98">
        <f>B42</f>
        <v>1314347.0240869273</v>
      </c>
      <c r="E42" s="98">
        <f>C42</f>
        <v>71066.195546624091</v>
      </c>
      <c r="F42" s="98">
        <f>B42</f>
        <v>1314347.0240869273</v>
      </c>
      <c r="G42" s="98">
        <f>C42</f>
        <v>71066.195546624091</v>
      </c>
      <c r="H42" s="98">
        <f>'Final apportionment(Appx1)'!P3*$D$84</f>
        <v>1343284.5675666076</v>
      </c>
      <c r="I42" s="106">
        <f>C42</f>
        <v>71066.195546624091</v>
      </c>
      <c r="J42" s="107">
        <f>SUM(B42,D42,F42,H42)</f>
        <v>5286325.6398273893</v>
      </c>
      <c r="K42" s="108">
        <f>SUM(C42,E42,G42,I42)</f>
        <v>284264.78218649636</v>
      </c>
      <c r="L42" s="109">
        <f>SUM(J42:K42)</f>
        <v>5570590.4220138853</v>
      </c>
    </row>
    <row r="43" spans="1:13" hidden="1" x14ac:dyDescent="0.2">
      <c r="A43" s="4" t="s">
        <v>6</v>
      </c>
      <c r="B43" s="99">
        <f>'Final apportionment(Appx1)'!P4*$D$81</f>
        <v>3866952.8977924371</v>
      </c>
      <c r="C43" s="99">
        <f>$C$75*'Final apportionment(Appx1)'!U4/'Final apportionment(Appx1)'!$U$36</f>
        <v>93788.231223051087</v>
      </c>
      <c r="D43" s="99">
        <f t="shared" ref="D43:D74" si="22">B43</f>
        <v>3866952.8977924371</v>
      </c>
      <c r="E43" s="99">
        <f t="shared" ref="E43:E74" si="23">C43</f>
        <v>93788.231223051087</v>
      </c>
      <c r="F43" s="99">
        <f t="shared" ref="F43:F74" si="24">B43</f>
        <v>3866952.8977924371</v>
      </c>
      <c r="G43" s="99">
        <f t="shared" ref="G43:G74" si="25">C43</f>
        <v>93788.231223051087</v>
      </c>
      <c r="H43" s="99">
        <f>'Final apportionment(Appx1)'!P4*$D$84</f>
        <v>3952090.3200736507</v>
      </c>
      <c r="I43" s="110">
        <f t="shared" ref="I43:I74" si="26">C43</f>
        <v>93788.231223051087</v>
      </c>
      <c r="J43" s="111">
        <f t="shared" ref="J43:J73" si="27">SUM(B43,D43,F43,H43)</f>
        <v>15552949.013450963</v>
      </c>
      <c r="K43" s="112">
        <f t="shared" ref="K43:K73" si="28">SUM(C43,E43,G43,I43)</f>
        <v>375152.92489220435</v>
      </c>
      <c r="L43" s="113">
        <f t="shared" ref="L43:L74" si="29">SUM(J43:K43)</f>
        <v>15928101.938343167</v>
      </c>
    </row>
    <row r="44" spans="1:13" hidden="1" x14ac:dyDescent="0.2">
      <c r="A44" s="2" t="s">
        <v>7</v>
      </c>
      <c r="B44" s="100">
        <f>'Final apportionment(Appx1)'!P5*$D$81</f>
        <v>1501156.7954845834</v>
      </c>
      <c r="C44" s="100">
        <f>$C$75*'Final apportionment(Appx1)'!U5/'Final apportionment(Appx1)'!$U$36</f>
        <v>195572.82580614567</v>
      </c>
      <c r="D44" s="100">
        <f t="shared" si="22"/>
        <v>1501156.7954845834</v>
      </c>
      <c r="E44" s="100">
        <f t="shared" si="23"/>
        <v>195572.82580614567</v>
      </c>
      <c r="F44" s="100">
        <f t="shared" si="24"/>
        <v>1501156.7954845834</v>
      </c>
      <c r="G44" s="100">
        <f t="shared" si="25"/>
        <v>195572.82580614567</v>
      </c>
      <c r="H44" s="100">
        <f>'Final apportionment(Appx1)'!P5*$D$84</f>
        <v>1534207.2678811944</v>
      </c>
      <c r="I44" s="114">
        <f t="shared" si="26"/>
        <v>195572.82580614567</v>
      </c>
      <c r="J44" s="115">
        <f t="shared" si="27"/>
        <v>6037677.6543349437</v>
      </c>
      <c r="K44" s="116">
        <f t="shared" si="28"/>
        <v>782291.30322458269</v>
      </c>
      <c r="L44" s="117">
        <f t="shared" si="29"/>
        <v>6819968.957559526</v>
      </c>
    </row>
    <row r="45" spans="1:13" hidden="1" x14ac:dyDescent="0.2">
      <c r="A45" s="4" t="s">
        <v>8</v>
      </c>
      <c r="B45" s="99">
        <f>'Final apportionment(Appx1)'!P6*$D$81</f>
        <v>3944558.8413386745</v>
      </c>
      <c r="C45" s="99">
        <f>$C$75*'Final apportionment(Appx1)'!U6/'Final apportionment(Appx1)'!$U$36</f>
        <v>104656.3614527512</v>
      </c>
      <c r="D45" s="99">
        <f t="shared" si="22"/>
        <v>3944558.8413386745</v>
      </c>
      <c r="E45" s="99">
        <f t="shared" si="23"/>
        <v>104656.3614527512</v>
      </c>
      <c r="F45" s="99">
        <f t="shared" si="24"/>
        <v>3944558.8413386745</v>
      </c>
      <c r="G45" s="99">
        <f t="shared" si="25"/>
        <v>104656.3614527512</v>
      </c>
      <c r="H45" s="99">
        <f>'Final apportionment(Appx1)'!P6*$D$84</f>
        <v>4031404.887997237</v>
      </c>
      <c r="I45" s="110">
        <f t="shared" si="26"/>
        <v>104656.3614527512</v>
      </c>
      <c r="J45" s="111">
        <f t="shared" si="27"/>
        <v>15865081.412013259</v>
      </c>
      <c r="K45" s="112">
        <f t="shared" si="28"/>
        <v>418625.44581100479</v>
      </c>
      <c r="L45" s="113">
        <f t="shared" si="29"/>
        <v>16283706.857824264</v>
      </c>
    </row>
    <row r="46" spans="1:13" hidden="1" x14ac:dyDescent="0.2">
      <c r="A46" s="2" t="s">
        <v>9</v>
      </c>
      <c r="B46" s="100">
        <f>'Final apportionment(Appx1)'!P7*$D$81</f>
        <v>2418881.6260609198</v>
      </c>
      <c r="C46" s="100">
        <f>$C$75*'Final apportionment(Appx1)'!U7/'Final apportionment(Appx1)'!$U$36</f>
        <v>467598.89466868812</v>
      </c>
      <c r="D46" s="100">
        <f t="shared" si="22"/>
        <v>2418881.6260609198</v>
      </c>
      <c r="E46" s="100">
        <f t="shared" si="23"/>
        <v>467598.89466868812</v>
      </c>
      <c r="F46" s="100">
        <f t="shared" si="24"/>
        <v>2418881.6260609198</v>
      </c>
      <c r="G46" s="100">
        <f t="shared" si="25"/>
        <v>467598.89466868812</v>
      </c>
      <c r="H46" s="100">
        <f>'Final apportionment(Appx1)'!P7*$D$84</f>
        <v>2472137.3423546925</v>
      </c>
      <c r="I46" s="114">
        <f t="shared" si="26"/>
        <v>467598.89466868812</v>
      </c>
      <c r="J46" s="115">
        <f t="shared" si="27"/>
        <v>9728782.220537452</v>
      </c>
      <c r="K46" s="116">
        <f t="shared" si="28"/>
        <v>1870395.5786747525</v>
      </c>
      <c r="L46" s="117">
        <f t="shared" si="29"/>
        <v>11599177.799212204</v>
      </c>
    </row>
    <row r="47" spans="1:13" hidden="1" x14ac:dyDescent="0.2">
      <c r="A47" s="1" t="s">
        <v>10</v>
      </c>
      <c r="B47" s="99">
        <f>'Final apportionment(Appx1)'!P8*$D$81</f>
        <v>3110689.2368005882</v>
      </c>
      <c r="C47" s="99">
        <f>$C$75*'Final apportionment(Appx1)'!U8/'Final apportionment(Appx1)'!$U$36</f>
        <v>104570.55782902132</v>
      </c>
      <c r="D47" s="99">
        <f t="shared" si="22"/>
        <v>3110689.2368005882</v>
      </c>
      <c r="E47" s="99">
        <f t="shared" si="23"/>
        <v>104570.55782902132</v>
      </c>
      <c r="F47" s="99">
        <f t="shared" si="24"/>
        <v>3110689.2368005882</v>
      </c>
      <c r="G47" s="99">
        <f t="shared" si="25"/>
        <v>104570.55782902132</v>
      </c>
      <c r="H47" s="99">
        <f>'Final apportionment(Appx1)'!P8*$D$84</f>
        <v>3179176.2523239236</v>
      </c>
      <c r="I47" s="110">
        <f t="shared" si="26"/>
        <v>104570.55782902132</v>
      </c>
      <c r="J47" s="111">
        <f t="shared" si="27"/>
        <v>12511243.962725688</v>
      </c>
      <c r="K47" s="112">
        <f t="shared" si="28"/>
        <v>418282.23131608526</v>
      </c>
      <c r="L47" s="113">
        <f t="shared" si="29"/>
        <v>12929526.194041774</v>
      </c>
    </row>
    <row r="48" spans="1:13" hidden="1" x14ac:dyDescent="0.2">
      <c r="A48" s="2" t="s">
        <v>11</v>
      </c>
      <c r="B48" s="100">
        <f>'Final apportionment(Appx1)'!P9*$D$81</f>
        <v>119476.93232773143</v>
      </c>
      <c r="C48" s="100">
        <f>$C$75*'Final apportionment(Appx1)'!U9/'Final apportionment(Appx1)'!$U$36</f>
        <v>7057.590693119525</v>
      </c>
      <c r="D48" s="100">
        <f t="shared" si="22"/>
        <v>119476.93232773143</v>
      </c>
      <c r="E48" s="100">
        <f t="shared" si="23"/>
        <v>7057.590693119525</v>
      </c>
      <c r="F48" s="100">
        <f t="shared" si="24"/>
        <v>119476.93232773143</v>
      </c>
      <c r="G48" s="100">
        <f t="shared" si="25"/>
        <v>7057.590693119525</v>
      </c>
      <c r="H48" s="100">
        <f>'Final apportionment(Appx1)'!P9*$D$84</f>
        <v>122107.41640894613</v>
      </c>
      <c r="I48" s="114">
        <f t="shared" si="26"/>
        <v>7057.590693119525</v>
      </c>
      <c r="J48" s="115">
        <f t="shared" si="27"/>
        <v>480538.21339214046</v>
      </c>
      <c r="K48" s="116">
        <f t="shared" si="28"/>
        <v>28230.3627724781</v>
      </c>
      <c r="L48" s="117">
        <f t="shared" si="29"/>
        <v>508768.57616461854</v>
      </c>
    </row>
    <row r="49" spans="1:12" hidden="1" x14ac:dyDescent="0.2">
      <c r="A49" s="1" t="s">
        <v>12</v>
      </c>
      <c r="B49" s="99">
        <f>'Final apportionment(Appx1)'!P10*$D$81</f>
        <v>3444604.1505439039</v>
      </c>
      <c r="C49" s="99">
        <f>$C$75*'Final apportionment(Appx1)'!U10/'Final apportionment(Appx1)'!$U$36</f>
        <v>562079.27895184583</v>
      </c>
      <c r="D49" s="99">
        <f t="shared" si="22"/>
        <v>3444604.1505439039</v>
      </c>
      <c r="E49" s="99">
        <f t="shared" si="23"/>
        <v>562079.27895184583</v>
      </c>
      <c r="F49" s="99">
        <f t="shared" si="24"/>
        <v>3444604.1505439039</v>
      </c>
      <c r="G49" s="99">
        <f t="shared" si="25"/>
        <v>562079.27895184583</v>
      </c>
      <c r="H49" s="99">
        <f>'Final apportionment(Appx1)'!P10*$D$84</f>
        <v>3520442.8602224975</v>
      </c>
      <c r="I49" s="110">
        <f t="shared" si="26"/>
        <v>562079.27895184583</v>
      </c>
      <c r="J49" s="111">
        <f t="shared" si="27"/>
        <v>13854255.31185421</v>
      </c>
      <c r="K49" s="112">
        <f t="shared" si="28"/>
        <v>2248317.1158073833</v>
      </c>
      <c r="L49" s="113">
        <f t="shared" si="29"/>
        <v>16102572.427661594</v>
      </c>
    </row>
    <row r="50" spans="1:12" hidden="1" x14ac:dyDescent="0.2">
      <c r="A50" s="2" t="s">
        <v>13</v>
      </c>
      <c r="B50" s="100">
        <f>'Final apportionment(Appx1)'!P11*$D$81</f>
        <v>3906131.766095601</v>
      </c>
      <c r="C50" s="100">
        <f>$C$75*'Final apportionment(Appx1)'!U11/'Final apportionment(Appx1)'!$U$36</f>
        <v>118399.19645954085</v>
      </c>
      <c r="D50" s="100">
        <f t="shared" si="22"/>
        <v>3906131.766095601</v>
      </c>
      <c r="E50" s="100">
        <f t="shared" si="23"/>
        <v>118399.19645954085</v>
      </c>
      <c r="F50" s="100">
        <f t="shared" si="24"/>
        <v>3906131.766095601</v>
      </c>
      <c r="G50" s="100">
        <f t="shared" si="25"/>
        <v>118399.19645954085</v>
      </c>
      <c r="H50" s="100">
        <f>'Final apportionment(Appx1)'!P11*$D$84</f>
        <v>3992131.7765549971</v>
      </c>
      <c r="I50" s="114">
        <f t="shared" si="26"/>
        <v>118399.19645954085</v>
      </c>
      <c r="J50" s="115">
        <f t="shared" si="27"/>
        <v>15710527.074841801</v>
      </c>
      <c r="K50" s="116">
        <f t="shared" si="28"/>
        <v>473596.7858381634</v>
      </c>
      <c r="L50" s="117">
        <f t="shared" si="29"/>
        <v>16184123.860679964</v>
      </c>
    </row>
    <row r="51" spans="1:12" hidden="1" x14ac:dyDescent="0.2">
      <c r="A51" s="1" t="s">
        <v>14</v>
      </c>
      <c r="B51" s="99">
        <f>'Final apportionment(Appx1)'!P12*$D$81</f>
        <v>2793077.5254590861</v>
      </c>
      <c r="C51" s="99">
        <f>$C$75*'Final apportionment(Appx1)'!U12/'Final apportionment(Appx1)'!$U$36</f>
        <v>132326.09826791685</v>
      </c>
      <c r="D51" s="99">
        <f t="shared" si="22"/>
        <v>2793077.5254590861</v>
      </c>
      <c r="E51" s="99">
        <f t="shared" si="23"/>
        <v>132326.09826791685</v>
      </c>
      <c r="F51" s="99">
        <f t="shared" si="24"/>
        <v>2793077.5254590861</v>
      </c>
      <c r="G51" s="99">
        <f t="shared" si="25"/>
        <v>132326.09826791685</v>
      </c>
      <c r="H51" s="99">
        <f>'Final apportionment(Appx1)'!P12*$D$84</f>
        <v>2854571.7890393143</v>
      </c>
      <c r="I51" s="110">
        <f t="shared" si="26"/>
        <v>132326.09826791685</v>
      </c>
      <c r="J51" s="111">
        <f t="shared" si="27"/>
        <v>11233804.365416571</v>
      </c>
      <c r="K51" s="112">
        <f t="shared" si="28"/>
        <v>529304.39307166741</v>
      </c>
      <c r="L51" s="113">
        <f t="shared" si="29"/>
        <v>11763108.75848824</v>
      </c>
    </row>
    <row r="52" spans="1:12" hidden="1" x14ac:dyDescent="0.2">
      <c r="A52" s="2" t="s">
        <v>15</v>
      </c>
      <c r="B52" s="100">
        <f>'Final apportionment(Appx1)'!P13*$D$81</f>
        <v>2264499.458626857</v>
      </c>
      <c r="C52" s="100">
        <f>$C$75*'Final apportionment(Appx1)'!U13/'Final apportionment(Appx1)'!$U$36</f>
        <v>201989.62978121423</v>
      </c>
      <c r="D52" s="100">
        <f t="shared" si="22"/>
        <v>2264499.458626857</v>
      </c>
      <c r="E52" s="100">
        <f t="shared" si="23"/>
        <v>201989.62978121423</v>
      </c>
      <c r="F52" s="100">
        <f t="shared" si="24"/>
        <v>2264499.458626857</v>
      </c>
      <c r="G52" s="100">
        <f t="shared" si="25"/>
        <v>201989.62978121423</v>
      </c>
      <c r="H52" s="100">
        <f>'Final apportionment(Appx1)'!P13*$D$84</f>
        <v>2314356.1938290768</v>
      </c>
      <c r="I52" s="114">
        <f t="shared" si="26"/>
        <v>201989.62978121423</v>
      </c>
      <c r="J52" s="115">
        <f t="shared" si="27"/>
        <v>9107854.5697096474</v>
      </c>
      <c r="K52" s="116">
        <f t="shared" si="28"/>
        <v>807958.51912485692</v>
      </c>
      <c r="L52" s="117">
        <f t="shared" si="29"/>
        <v>9915813.0888345037</v>
      </c>
    </row>
    <row r="53" spans="1:12" hidden="1" x14ac:dyDescent="0.2">
      <c r="A53" s="1" t="s">
        <v>16</v>
      </c>
      <c r="B53" s="99">
        <f>'Final apportionment(Appx1)'!P14*$D$81</f>
        <v>2972183.5757368915</v>
      </c>
      <c r="C53" s="99">
        <f>$C$75*'Final apportionment(Appx1)'!U14/'Final apportionment(Appx1)'!$U$36</f>
        <v>127237.15822177539</v>
      </c>
      <c r="D53" s="99">
        <f t="shared" si="22"/>
        <v>2972183.5757368915</v>
      </c>
      <c r="E53" s="99">
        <f t="shared" si="23"/>
        <v>127237.15822177539</v>
      </c>
      <c r="F53" s="99">
        <f t="shared" si="24"/>
        <v>2972183.5757368915</v>
      </c>
      <c r="G53" s="99">
        <f t="shared" si="25"/>
        <v>127237.15822177539</v>
      </c>
      <c r="H53" s="99">
        <f>'Final apportionment(Appx1)'!P14*$D$84</f>
        <v>3037621.157955505</v>
      </c>
      <c r="I53" s="110">
        <f t="shared" si="26"/>
        <v>127237.15822177539</v>
      </c>
      <c r="J53" s="111">
        <f t="shared" si="27"/>
        <v>11954171.885166179</v>
      </c>
      <c r="K53" s="112">
        <f t="shared" si="28"/>
        <v>508948.63288710156</v>
      </c>
      <c r="L53" s="113">
        <f t="shared" si="29"/>
        <v>12463120.51805328</v>
      </c>
    </row>
    <row r="54" spans="1:12" hidden="1" x14ac:dyDescent="0.2">
      <c r="A54" s="2" t="s">
        <v>17</v>
      </c>
      <c r="B54" s="101">
        <f>'Final apportionment(Appx1)'!P15*$D$81</f>
        <v>2334944.9914286421</v>
      </c>
      <c r="C54" s="101">
        <f>$C$75*'Final apportionment(Appx1)'!U15/'Final apportionment(Appx1)'!$U$36</f>
        <v>52708.702101447605</v>
      </c>
      <c r="D54" s="101">
        <f t="shared" si="22"/>
        <v>2334944.9914286421</v>
      </c>
      <c r="E54" s="101">
        <f t="shared" si="23"/>
        <v>52708.702101447605</v>
      </c>
      <c r="F54" s="101">
        <f t="shared" si="24"/>
        <v>2334944.9914286421</v>
      </c>
      <c r="G54" s="101">
        <f t="shared" si="25"/>
        <v>52708.702101447605</v>
      </c>
      <c r="H54" s="101">
        <f>'Final apportionment(Appx1)'!P15*$D$84</f>
        <v>2386352.7026144052</v>
      </c>
      <c r="I54" s="118">
        <f t="shared" si="26"/>
        <v>52708.702101447605</v>
      </c>
      <c r="J54" s="119">
        <f t="shared" si="27"/>
        <v>9391187.6769003309</v>
      </c>
      <c r="K54" s="120">
        <f t="shared" si="28"/>
        <v>210834.80840579042</v>
      </c>
      <c r="L54" s="121">
        <f t="shared" si="29"/>
        <v>9602022.4853061214</v>
      </c>
    </row>
    <row r="55" spans="1:12" hidden="1" x14ac:dyDescent="0.2">
      <c r="A55" s="1" t="s">
        <v>18</v>
      </c>
      <c r="B55" s="99">
        <f>'Final apportionment(Appx1)'!P16*$D$81</f>
        <v>3492591.9161892077</v>
      </c>
      <c r="C55" s="99">
        <f>$C$75*'Final apportionment(Appx1)'!U16/'Final apportionment(Appx1)'!$U$36</f>
        <v>91459.183912104636</v>
      </c>
      <c r="D55" s="99">
        <f t="shared" si="22"/>
        <v>3492591.9161892077</v>
      </c>
      <c r="E55" s="99">
        <f t="shared" si="23"/>
        <v>91459.183912104636</v>
      </c>
      <c r="F55" s="99">
        <f t="shared" si="24"/>
        <v>3492591.9161892077</v>
      </c>
      <c r="G55" s="99">
        <f t="shared" si="25"/>
        <v>91459.183912104636</v>
      </c>
      <c r="H55" s="99">
        <f>'Final apportionment(Appx1)'!P16*$D$84</f>
        <v>3569487.1566236857</v>
      </c>
      <c r="I55" s="110">
        <f t="shared" si="26"/>
        <v>91459.183912104636</v>
      </c>
      <c r="J55" s="111">
        <f t="shared" si="27"/>
        <v>14047262.905191308</v>
      </c>
      <c r="K55" s="112">
        <f t="shared" si="28"/>
        <v>365836.73564841854</v>
      </c>
      <c r="L55" s="113">
        <f t="shared" si="29"/>
        <v>14413099.640839726</v>
      </c>
    </row>
    <row r="56" spans="1:12" hidden="1" x14ac:dyDescent="0.2">
      <c r="A56" s="2" t="s">
        <v>19</v>
      </c>
      <c r="B56" s="100">
        <f>'Final apportionment(Appx1)'!P17*$D$81</f>
        <v>2485640.0360888401</v>
      </c>
      <c r="C56" s="100">
        <f>$C$75*'Final apportionment(Appx1)'!U17/'Final apportionment(Appx1)'!$U$36</f>
        <v>46808.481627522073</v>
      </c>
      <c r="D56" s="100">
        <f t="shared" si="22"/>
        <v>2485640.0360888401</v>
      </c>
      <c r="E56" s="100">
        <f t="shared" si="23"/>
        <v>46808.481627522073</v>
      </c>
      <c r="F56" s="100">
        <f t="shared" si="24"/>
        <v>2485640.0360888401</v>
      </c>
      <c r="G56" s="100">
        <f t="shared" si="25"/>
        <v>46808.481627522073</v>
      </c>
      <c r="H56" s="100">
        <f>'Final apportionment(Appx1)'!P17*$D$84</f>
        <v>2540365.5502042035</v>
      </c>
      <c r="I56" s="114">
        <f t="shared" si="26"/>
        <v>46808.481627522073</v>
      </c>
      <c r="J56" s="115">
        <f t="shared" si="27"/>
        <v>9997285.6584707238</v>
      </c>
      <c r="K56" s="116">
        <f t="shared" si="28"/>
        <v>187233.92651008829</v>
      </c>
      <c r="L56" s="117">
        <f t="shared" si="29"/>
        <v>10184519.584980812</v>
      </c>
    </row>
    <row r="57" spans="1:12" hidden="1" x14ac:dyDescent="0.2">
      <c r="A57" s="1" t="s">
        <v>20</v>
      </c>
      <c r="B57" s="99">
        <f>'Final apportionment(Appx1)'!P18*$D$81</f>
        <v>1820875.4866757989</v>
      </c>
      <c r="C57" s="99">
        <f>$C$75*'Final apportionment(Appx1)'!U18/'Final apportionment(Appx1)'!$U$36</f>
        <v>224897.90602786772</v>
      </c>
      <c r="D57" s="99">
        <f t="shared" si="22"/>
        <v>1820875.4866757989</v>
      </c>
      <c r="E57" s="99">
        <f t="shared" si="23"/>
        <v>224897.90602786772</v>
      </c>
      <c r="F57" s="99">
        <f t="shared" si="24"/>
        <v>1820875.4866757989</v>
      </c>
      <c r="G57" s="99">
        <f t="shared" si="25"/>
        <v>224897.90602786772</v>
      </c>
      <c r="H57" s="99">
        <f>'Final apportionment(Appx1)'!P18*$D$84</f>
        <v>1860965.0996936164</v>
      </c>
      <c r="I57" s="110">
        <f t="shared" si="26"/>
        <v>224897.90602786772</v>
      </c>
      <c r="J57" s="111">
        <f t="shared" si="27"/>
        <v>7323591.5597210135</v>
      </c>
      <c r="K57" s="112">
        <f t="shared" si="28"/>
        <v>899591.62411147088</v>
      </c>
      <c r="L57" s="113">
        <f t="shared" si="29"/>
        <v>8223183.1838324843</v>
      </c>
    </row>
    <row r="58" spans="1:12" hidden="1" x14ac:dyDescent="0.2">
      <c r="A58" s="2" t="s">
        <v>21</v>
      </c>
      <c r="B58" s="100">
        <f>'Final apportionment(Appx1)'!P19*$D$81</f>
        <v>2043512.0832990999</v>
      </c>
      <c r="C58" s="100">
        <f>$C$75*'Final apportionment(Appx1)'!U19/'Final apportionment(Appx1)'!$U$36</f>
        <v>54581.279455366574</v>
      </c>
      <c r="D58" s="100">
        <f t="shared" si="22"/>
        <v>2043512.0832990999</v>
      </c>
      <c r="E58" s="100">
        <f t="shared" si="23"/>
        <v>54581.279455366574</v>
      </c>
      <c r="F58" s="100">
        <f t="shared" si="24"/>
        <v>2043512.0832990999</v>
      </c>
      <c r="G58" s="100">
        <f t="shared" si="25"/>
        <v>54581.279455366574</v>
      </c>
      <c r="H58" s="100">
        <f>'Final apportionment(Appx1)'!P19*$D$84</f>
        <v>2088503.4125888669</v>
      </c>
      <c r="I58" s="114">
        <f t="shared" si="26"/>
        <v>54581.279455366574</v>
      </c>
      <c r="J58" s="115">
        <f t="shared" si="27"/>
        <v>8219039.6624861658</v>
      </c>
      <c r="K58" s="116">
        <f t="shared" si="28"/>
        <v>218325.11782146629</v>
      </c>
      <c r="L58" s="117">
        <f t="shared" si="29"/>
        <v>8437364.7803076319</v>
      </c>
    </row>
    <row r="59" spans="1:12" hidden="1" x14ac:dyDescent="0.2">
      <c r="A59" s="1" t="s">
        <v>22</v>
      </c>
      <c r="B59" s="99">
        <f>'Final apportionment(Appx1)'!P20*$D$81</f>
        <v>2224207.7457815274</v>
      </c>
      <c r="C59" s="99">
        <f>$C$75*'Final apportionment(Appx1)'!U20/'Final apportionment(Appx1)'!$U$36</f>
        <v>107194.27317360899</v>
      </c>
      <c r="D59" s="99">
        <f t="shared" si="22"/>
        <v>2224207.7457815274</v>
      </c>
      <c r="E59" s="99">
        <f t="shared" si="23"/>
        <v>107194.27317360899</v>
      </c>
      <c r="F59" s="99">
        <f t="shared" si="24"/>
        <v>2224207.7457815274</v>
      </c>
      <c r="G59" s="99">
        <f t="shared" si="25"/>
        <v>107194.27317360899</v>
      </c>
      <c r="H59" s="99">
        <f>'Final apportionment(Appx1)'!P20*$D$84</f>
        <v>2273177.3916755468</v>
      </c>
      <c r="I59" s="110">
        <f t="shared" si="26"/>
        <v>107194.27317360899</v>
      </c>
      <c r="J59" s="111">
        <f t="shared" si="27"/>
        <v>8945800.6290201284</v>
      </c>
      <c r="K59" s="112">
        <f t="shared" si="28"/>
        <v>428777.09269443597</v>
      </c>
      <c r="L59" s="113">
        <f t="shared" si="29"/>
        <v>9374577.7217145637</v>
      </c>
    </row>
    <row r="60" spans="1:12" hidden="1" x14ac:dyDescent="0.2">
      <c r="A60" s="2" t="s">
        <v>23</v>
      </c>
      <c r="B60" s="100">
        <f>'Final apportionment(Appx1)'!P21*$D$81</f>
        <v>2863595.9559221398</v>
      </c>
      <c r="C60" s="100">
        <f>$C$75*'Final apportionment(Appx1)'!U21/'Final apportionment(Appx1)'!$U$36</f>
        <v>81211.961760976978</v>
      </c>
      <c r="D60" s="100">
        <f t="shared" si="22"/>
        <v>2863595.9559221398</v>
      </c>
      <c r="E60" s="100">
        <f t="shared" si="23"/>
        <v>81211.961760976978</v>
      </c>
      <c r="F60" s="100">
        <f t="shared" si="24"/>
        <v>2863595.9559221398</v>
      </c>
      <c r="G60" s="100">
        <f t="shared" si="25"/>
        <v>81211.961760976978</v>
      </c>
      <c r="H60" s="100">
        <f>'Final apportionment(Appx1)'!P21*$D$84</f>
        <v>2926642.8004495967</v>
      </c>
      <c r="I60" s="114">
        <f t="shared" si="26"/>
        <v>81211.961760976978</v>
      </c>
      <c r="J60" s="115">
        <f t="shared" si="27"/>
        <v>11517430.668216016</v>
      </c>
      <c r="K60" s="116">
        <f t="shared" si="28"/>
        <v>324847.84704390791</v>
      </c>
      <c r="L60" s="117">
        <f t="shared" si="29"/>
        <v>11842278.515259923</v>
      </c>
    </row>
    <row r="61" spans="1:12" hidden="1" x14ac:dyDescent="0.2">
      <c r="A61" s="1" t="s">
        <v>24</v>
      </c>
      <c r="B61" s="99">
        <f>'Final apportionment(Appx1)'!P22*$D$81</f>
        <v>2272195.0065062814</v>
      </c>
      <c r="C61" s="99">
        <f>$C$75*'Final apportionment(Appx1)'!U22/'Final apportionment(Appx1)'!$U$36</f>
        <v>52843.640178908572</v>
      </c>
      <c r="D61" s="99">
        <f t="shared" si="22"/>
        <v>2272195.0065062814</v>
      </c>
      <c r="E61" s="99">
        <f t="shared" si="23"/>
        <v>52843.640178908572</v>
      </c>
      <c r="F61" s="99">
        <f t="shared" si="24"/>
        <v>2272195.0065062814</v>
      </c>
      <c r="G61" s="99">
        <f t="shared" si="25"/>
        <v>52843.640178908572</v>
      </c>
      <c r="H61" s="99">
        <f>'Final apportionment(Appx1)'!P22*$D$84</f>
        <v>2322221.1720395172</v>
      </c>
      <c r="I61" s="110">
        <f t="shared" si="26"/>
        <v>52843.640178908572</v>
      </c>
      <c r="J61" s="111">
        <f t="shared" si="27"/>
        <v>9138806.1915583611</v>
      </c>
      <c r="K61" s="112">
        <f t="shared" si="28"/>
        <v>211374.56071563429</v>
      </c>
      <c r="L61" s="113">
        <f t="shared" si="29"/>
        <v>9350180.7522739954</v>
      </c>
    </row>
    <row r="62" spans="1:12" hidden="1" x14ac:dyDescent="0.2">
      <c r="A62" s="2" t="s">
        <v>25</v>
      </c>
      <c r="B62" s="100">
        <f>'Final apportionment(Appx1)'!P23*$D$81</f>
        <v>1185943.3043239631</v>
      </c>
      <c r="C62" s="100">
        <f>$C$75*'Final apportionment(Appx1)'!U23/'Final apportionment(Appx1)'!$U$36</f>
        <v>185452.08183210326</v>
      </c>
      <c r="D62" s="100">
        <f t="shared" si="22"/>
        <v>1185943.3043239631</v>
      </c>
      <c r="E62" s="100">
        <f t="shared" si="23"/>
        <v>185452.08183210326</v>
      </c>
      <c r="F62" s="100">
        <f t="shared" si="24"/>
        <v>1185943.3043239631</v>
      </c>
      <c r="G62" s="100">
        <f t="shared" si="25"/>
        <v>185452.08183210326</v>
      </c>
      <c r="H62" s="100">
        <f>'Final apportionment(Appx1)'!P23*$D$84</f>
        <v>1212053.82559756</v>
      </c>
      <c r="I62" s="114">
        <f t="shared" si="26"/>
        <v>185452.08183210326</v>
      </c>
      <c r="J62" s="115">
        <f t="shared" si="27"/>
        <v>4769883.7385694496</v>
      </c>
      <c r="K62" s="116">
        <f t="shared" si="28"/>
        <v>741808.32732841303</v>
      </c>
      <c r="L62" s="117">
        <f t="shared" si="29"/>
        <v>5511692.0658978624</v>
      </c>
    </row>
    <row r="63" spans="1:12" hidden="1" x14ac:dyDescent="0.2">
      <c r="A63" s="1" t="s">
        <v>26</v>
      </c>
      <c r="B63" s="99">
        <f>'Final apportionment(Appx1)'!P24*$D$81</f>
        <v>3211925.614973594</v>
      </c>
      <c r="C63" s="99">
        <f>$C$75*'Final apportionment(Appx1)'!U24/'Final apportionment(Appx1)'!$U$36</f>
        <v>245723.55409122698</v>
      </c>
      <c r="D63" s="99">
        <f t="shared" si="22"/>
        <v>3211925.614973594</v>
      </c>
      <c r="E63" s="99">
        <f t="shared" si="23"/>
        <v>245723.55409122698</v>
      </c>
      <c r="F63" s="99">
        <f t="shared" si="24"/>
        <v>3211925.614973594</v>
      </c>
      <c r="G63" s="99">
        <f t="shared" si="25"/>
        <v>245723.55409122698</v>
      </c>
      <c r="H63" s="99">
        <f>'Final apportionment(Appx1)'!P24*$D$84</f>
        <v>3282641.5183335659</v>
      </c>
      <c r="I63" s="110">
        <f t="shared" si="26"/>
        <v>245723.55409122698</v>
      </c>
      <c r="J63" s="111">
        <f t="shared" si="27"/>
        <v>12918418.363254348</v>
      </c>
      <c r="K63" s="112">
        <f t="shared" si="28"/>
        <v>982894.21636490792</v>
      </c>
      <c r="L63" s="113">
        <f t="shared" si="29"/>
        <v>13901312.579619255</v>
      </c>
    </row>
    <row r="64" spans="1:12" hidden="1" x14ac:dyDescent="0.2">
      <c r="A64" s="2" t="s">
        <v>27</v>
      </c>
      <c r="B64" s="100">
        <f>'Final apportionment(Appx1)'!P25*$D$81</f>
        <v>2719370.005765134</v>
      </c>
      <c r="C64" s="100">
        <f>$C$75*'Final apportionment(Appx1)'!U25/'Final apportionment(Appx1)'!$U$36</f>
        <v>281164.86712233617</v>
      </c>
      <c r="D64" s="100">
        <f t="shared" si="22"/>
        <v>2719370.005765134</v>
      </c>
      <c r="E64" s="100">
        <f t="shared" si="23"/>
        <v>281164.86712233617</v>
      </c>
      <c r="F64" s="100">
        <f t="shared" si="24"/>
        <v>2719370.005765134</v>
      </c>
      <c r="G64" s="100">
        <f t="shared" si="25"/>
        <v>281164.86712233617</v>
      </c>
      <c r="H64" s="100">
        <f>'Final apportionment(Appx1)'!P25*$D$84</f>
        <v>2779241.4752758853</v>
      </c>
      <c r="I64" s="114">
        <f t="shared" si="26"/>
        <v>281164.86712233617</v>
      </c>
      <c r="J64" s="115">
        <f t="shared" si="27"/>
        <v>10937351.492571287</v>
      </c>
      <c r="K64" s="116">
        <f t="shared" si="28"/>
        <v>1124659.4684893447</v>
      </c>
      <c r="L64" s="117">
        <f t="shared" si="29"/>
        <v>12062010.961060632</v>
      </c>
    </row>
    <row r="65" spans="1:13" hidden="1" x14ac:dyDescent="0.2">
      <c r="A65" s="1" t="s">
        <v>28</v>
      </c>
      <c r="B65" s="99">
        <f>'Final apportionment(Appx1)'!P26*$D$81</f>
        <v>2081139.9271728557</v>
      </c>
      <c r="C65" s="99">
        <f>$C$75*'Final apportionment(Appx1)'!U26/'Final apportionment(Appx1)'!$U$36</f>
        <v>231829.92436314825</v>
      </c>
      <c r="D65" s="99">
        <f t="shared" si="22"/>
        <v>2081139.9271728557</v>
      </c>
      <c r="E65" s="99">
        <f t="shared" si="23"/>
        <v>231829.92436314825</v>
      </c>
      <c r="F65" s="99">
        <f t="shared" si="24"/>
        <v>2081139.9271728557</v>
      </c>
      <c r="G65" s="99">
        <f t="shared" si="25"/>
        <v>231829.92436314825</v>
      </c>
      <c r="H65" s="99">
        <f>'Final apportionment(Appx1)'!P26*$D$84</f>
        <v>2126959.6962492154</v>
      </c>
      <c r="I65" s="110">
        <f t="shared" si="26"/>
        <v>231829.92436314825</v>
      </c>
      <c r="J65" s="111">
        <f t="shared" si="27"/>
        <v>8370379.4777677823</v>
      </c>
      <c r="K65" s="112">
        <f t="shared" si="28"/>
        <v>927319.69745259301</v>
      </c>
      <c r="L65" s="113">
        <f t="shared" si="29"/>
        <v>9297699.1752203759</v>
      </c>
    </row>
    <row r="66" spans="1:13" hidden="1" x14ac:dyDescent="0.2">
      <c r="A66" s="2" t="s">
        <v>29</v>
      </c>
      <c r="B66" s="100">
        <f>'Final apportionment(Appx1)'!P27*$D$81</f>
        <v>3001397.9922181959</v>
      </c>
      <c r="C66" s="100">
        <f>$C$75*'Final apportionment(Appx1)'!U27/'Final apportionment(Appx1)'!$U$36</f>
        <v>115681.98996524425</v>
      </c>
      <c r="D66" s="100">
        <f t="shared" si="22"/>
        <v>3001397.9922181959</v>
      </c>
      <c r="E66" s="100">
        <f t="shared" si="23"/>
        <v>115681.98996524425</v>
      </c>
      <c r="F66" s="100">
        <f t="shared" si="24"/>
        <v>3001397.9922181959</v>
      </c>
      <c r="G66" s="100">
        <f t="shared" si="25"/>
        <v>115681.98996524425</v>
      </c>
      <c r="H66" s="100">
        <f>'Final apportionment(Appx1)'!P27*$D$84</f>
        <v>3067478.7785767117</v>
      </c>
      <c r="I66" s="114">
        <f t="shared" si="26"/>
        <v>115681.98996524425</v>
      </c>
      <c r="J66" s="115">
        <f t="shared" si="27"/>
        <v>12071672.755231299</v>
      </c>
      <c r="K66" s="116">
        <f t="shared" si="28"/>
        <v>462727.95986097702</v>
      </c>
      <c r="L66" s="117">
        <f t="shared" si="29"/>
        <v>12534400.715092275</v>
      </c>
    </row>
    <row r="67" spans="1:13" hidden="1" x14ac:dyDescent="0.2">
      <c r="A67" s="1" t="s">
        <v>30</v>
      </c>
      <c r="B67" s="99">
        <f>'Final apportionment(Appx1)'!P28*$D$81</f>
        <v>2254954.822773986</v>
      </c>
      <c r="C67" s="99">
        <f>$C$75*'Final apportionment(Appx1)'!U28/'Final apportionment(Appx1)'!$U$36</f>
        <v>143654.71861973329</v>
      </c>
      <c r="D67" s="99">
        <f t="shared" si="22"/>
        <v>2254954.822773986</v>
      </c>
      <c r="E67" s="99">
        <f t="shared" si="23"/>
        <v>143654.71861973329</v>
      </c>
      <c r="F67" s="99">
        <f t="shared" si="24"/>
        <v>2254954.822773986</v>
      </c>
      <c r="G67" s="99">
        <f t="shared" si="25"/>
        <v>143654.71861973329</v>
      </c>
      <c r="H67" s="99">
        <f>'Final apportionment(Appx1)'!P28*$D$84</f>
        <v>2304601.4168871869</v>
      </c>
      <c r="I67" s="110">
        <f t="shared" si="26"/>
        <v>143654.71861973329</v>
      </c>
      <c r="J67" s="111">
        <f t="shared" si="27"/>
        <v>9069465.885209145</v>
      </c>
      <c r="K67" s="112">
        <f t="shared" si="28"/>
        <v>574618.87447893317</v>
      </c>
      <c r="L67" s="113">
        <f t="shared" si="29"/>
        <v>9644084.7596880775</v>
      </c>
    </row>
    <row r="68" spans="1:13" hidden="1" x14ac:dyDescent="0.2">
      <c r="A68" s="2" t="s">
        <v>31</v>
      </c>
      <c r="B68" s="100">
        <f>'Final apportionment(Appx1)'!P29*$D$81</f>
        <v>1832327.8976178099</v>
      </c>
      <c r="C68" s="100">
        <f>$C$75*'Final apportionment(Appx1)'!U29/'Final apportionment(Appx1)'!$U$36</f>
        <v>267192.71711723984</v>
      </c>
      <c r="D68" s="100">
        <f t="shared" si="22"/>
        <v>1832327.8976178099</v>
      </c>
      <c r="E68" s="100">
        <f t="shared" si="23"/>
        <v>267192.71711723984</v>
      </c>
      <c r="F68" s="100">
        <f t="shared" si="24"/>
        <v>1832327.8976178099</v>
      </c>
      <c r="G68" s="100">
        <f t="shared" si="25"/>
        <v>267192.71711723984</v>
      </c>
      <c r="H68" s="100">
        <f>'Final apportionment(Appx1)'!P29*$D$84</f>
        <v>1872669.6545774543</v>
      </c>
      <c r="I68" s="114">
        <f t="shared" si="26"/>
        <v>267192.71711723984</v>
      </c>
      <c r="J68" s="115">
        <f t="shared" si="27"/>
        <v>7369653.3474308848</v>
      </c>
      <c r="K68" s="116">
        <f t="shared" si="28"/>
        <v>1068770.8684689594</v>
      </c>
      <c r="L68" s="117">
        <f t="shared" si="29"/>
        <v>8438424.2158998437</v>
      </c>
    </row>
    <row r="69" spans="1:13" hidden="1" x14ac:dyDescent="0.2">
      <c r="A69" s="1" t="s">
        <v>32</v>
      </c>
      <c r="B69" s="99">
        <f>'Final apportionment(Appx1)'!P30*$D$81</f>
        <v>3080779.1968213837</v>
      </c>
      <c r="C69" s="99">
        <f>$C$75*'Final apportionment(Appx1)'!U30/'Final apportionment(Appx1)'!$U$36</f>
        <v>177197.51619039738</v>
      </c>
      <c r="D69" s="99">
        <f t="shared" si="22"/>
        <v>3080779.1968213837</v>
      </c>
      <c r="E69" s="99">
        <f t="shared" si="23"/>
        <v>177197.51619039738</v>
      </c>
      <c r="F69" s="99">
        <f t="shared" si="24"/>
        <v>3080779.1968213837</v>
      </c>
      <c r="G69" s="99">
        <f t="shared" si="25"/>
        <v>177197.51619039738</v>
      </c>
      <c r="H69" s="99">
        <f>'Final apportionment(Appx1)'!P30*$D$84</f>
        <v>3148607.692892462</v>
      </c>
      <c r="I69" s="110">
        <f t="shared" si="26"/>
        <v>177197.51619039738</v>
      </c>
      <c r="J69" s="111">
        <f t="shared" si="27"/>
        <v>12390945.283356613</v>
      </c>
      <c r="K69" s="112">
        <f t="shared" si="28"/>
        <v>708790.06476158951</v>
      </c>
      <c r="L69" s="113">
        <f t="shared" si="29"/>
        <v>13099735.348118203</v>
      </c>
    </row>
    <row r="70" spans="1:13" hidden="1" x14ac:dyDescent="0.2">
      <c r="A70" s="2" t="s">
        <v>33</v>
      </c>
      <c r="B70" s="100">
        <f>'Final apportionment(Appx1)'!P31*$D$81</f>
        <v>1407244.3831987053</v>
      </c>
      <c r="C70" s="100">
        <f>$C$75*'Final apportionment(Appx1)'!U31/'Final apportionment(Appx1)'!$U$36</f>
        <v>236205.31415750657</v>
      </c>
      <c r="D70" s="100">
        <f t="shared" si="22"/>
        <v>1407244.3831987053</v>
      </c>
      <c r="E70" s="100">
        <f t="shared" si="23"/>
        <v>236205.31415750657</v>
      </c>
      <c r="F70" s="100">
        <f t="shared" si="24"/>
        <v>1407244.3831987053</v>
      </c>
      <c r="G70" s="100">
        <f t="shared" si="25"/>
        <v>236205.31415750657</v>
      </c>
      <c r="H70" s="100">
        <f>'Final apportionment(Appx1)'!P31*$D$84</f>
        <v>1438227.2170919369</v>
      </c>
      <c r="I70" s="114">
        <f t="shared" si="26"/>
        <v>236205.31415750657</v>
      </c>
      <c r="J70" s="115">
        <f t="shared" si="27"/>
        <v>5659960.3666880522</v>
      </c>
      <c r="K70" s="116">
        <f t="shared" si="28"/>
        <v>944821.25663002627</v>
      </c>
      <c r="L70" s="117">
        <f t="shared" si="29"/>
        <v>6604781.623318078</v>
      </c>
    </row>
    <row r="71" spans="1:13" hidden="1" x14ac:dyDescent="0.2">
      <c r="A71" s="1" t="s">
        <v>34</v>
      </c>
      <c r="B71" s="99">
        <f>'Final apportionment(Appx1)'!P32*$D$81</f>
        <v>2208358.1941176415</v>
      </c>
      <c r="C71" s="99">
        <f>$C$75*'Final apportionment(Appx1)'!U32/'Final apportionment(Appx1)'!$U$36</f>
        <v>60691.618700493113</v>
      </c>
      <c r="D71" s="99">
        <f t="shared" si="22"/>
        <v>2208358.1941176415</v>
      </c>
      <c r="E71" s="99">
        <f t="shared" si="23"/>
        <v>60691.618700493113</v>
      </c>
      <c r="F71" s="99">
        <f t="shared" si="24"/>
        <v>2208358.1941176415</v>
      </c>
      <c r="G71" s="99">
        <f t="shared" si="25"/>
        <v>60691.618700493113</v>
      </c>
      <c r="H71" s="99">
        <f>'Final apportionment(Appx1)'!P32*$D$84</f>
        <v>2256978.8856776822</v>
      </c>
      <c r="I71" s="110">
        <f t="shared" si="26"/>
        <v>60691.618700493113</v>
      </c>
      <c r="J71" s="111">
        <f t="shared" si="27"/>
        <v>8882053.4680306073</v>
      </c>
      <c r="K71" s="112">
        <f t="shared" si="28"/>
        <v>242766.47480197245</v>
      </c>
      <c r="L71" s="113">
        <f t="shared" si="29"/>
        <v>9124819.9428325798</v>
      </c>
    </row>
    <row r="72" spans="1:13" hidden="1" x14ac:dyDescent="0.2">
      <c r="A72" s="2" t="s">
        <v>35</v>
      </c>
      <c r="B72" s="100">
        <f>'Final apportionment(Appx1)'!P33*$D$81</f>
        <v>2362169.80475192</v>
      </c>
      <c r="C72" s="100">
        <f>$C$75*'Final apportionment(Appx1)'!U33/'Final apportionment(Appx1)'!$U$36</f>
        <v>125147.21721021968</v>
      </c>
      <c r="D72" s="100">
        <f t="shared" si="22"/>
        <v>2362169.80475192</v>
      </c>
      <c r="E72" s="100">
        <f t="shared" si="23"/>
        <v>125147.21721021968</v>
      </c>
      <c r="F72" s="100">
        <f t="shared" si="24"/>
        <v>2362169.80475192</v>
      </c>
      <c r="G72" s="100">
        <f t="shared" si="25"/>
        <v>125147.21721021968</v>
      </c>
      <c r="H72" s="100">
        <f>'Final apportionment(Appx1)'!P33*$D$84</f>
        <v>2414176.9156432641</v>
      </c>
      <c r="I72" s="114">
        <f t="shared" si="26"/>
        <v>125147.21721021968</v>
      </c>
      <c r="J72" s="115">
        <f>SUM(B72,D72,F72,H72)</f>
        <v>9500686.3298990242</v>
      </c>
      <c r="K72" s="116">
        <f t="shared" si="28"/>
        <v>500588.86884087871</v>
      </c>
      <c r="L72" s="117">
        <f t="shared" si="29"/>
        <v>10001275.198739903</v>
      </c>
    </row>
    <row r="73" spans="1:13" hidden="1" x14ac:dyDescent="0.2">
      <c r="A73" s="1" t="s">
        <v>36</v>
      </c>
      <c r="B73" s="99">
        <f>'Final apportionment(Appx1)'!P34*$D$81</f>
        <v>3228357.0537962881</v>
      </c>
      <c r="C73" s="99">
        <f>$C$75*'Final apportionment(Appx1)'!U34/'Final apportionment(Appx1)'!$U$36</f>
        <v>354676.98684175685</v>
      </c>
      <c r="D73" s="99">
        <f t="shared" si="22"/>
        <v>3228357.0537962881</v>
      </c>
      <c r="E73" s="99">
        <f t="shared" si="23"/>
        <v>354676.98684175685</v>
      </c>
      <c r="F73" s="99">
        <f t="shared" si="24"/>
        <v>3228357.0537962881</v>
      </c>
      <c r="G73" s="99">
        <f t="shared" si="25"/>
        <v>354676.98684175685</v>
      </c>
      <c r="H73" s="99">
        <f>'Final apportionment(Appx1)'!P34*$D$84</f>
        <v>3299434.7227072534</v>
      </c>
      <c r="I73" s="110">
        <f t="shared" si="26"/>
        <v>354676.98684175685</v>
      </c>
      <c r="J73" s="111">
        <f t="shared" si="27"/>
        <v>12984505.884096118</v>
      </c>
      <c r="K73" s="112">
        <f t="shared" si="28"/>
        <v>1418707.9473670274</v>
      </c>
      <c r="L73" s="113">
        <f t="shared" si="29"/>
        <v>14403213.831463145</v>
      </c>
    </row>
    <row r="74" spans="1:13" ht="13.5" hidden="1" thickBot="1" x14ac:dyDescent="0.25">
      <c r="A74" s="81" t="s">
        <v>37</v>
      </c>
      <c r="B74" s="102">
        <f>'Final apportionment(Appx1)'!P35*$D$81</f>
        <v>3259908.7502227793</v>
      </c>
      <c r="C74" s="102">
        <f>$C$75*'Final apportionment(Appx1)'!U35/'Final apportionment(Appx1)'!$U$36</f>
        <v>111893.04664909677</v>
      </c>
      <c r="D74" s="102">
        <f t="shared" si="22"/>
        <v>3259908.7502227793</v>
      </c>
      <c r="E74" s="102">
        <f t="shared" si="23"/>
        <v>111893.04664909677</v>
      </c>
      <c r="F74" s="102">
        <f t="shared" si="24"/>
        <v>3259908.7502227793</v>
      </c>
      <c r="G74" s="102">
        <f t="shared" si="25"/>
        <v>111893.04664909677</v>
      </c>
      <c r="H74" s="102">
        <f>'Final apportionment(Appx1)'!P35*$D$84</f>
        <v>3331681.0823927373</v>
      </c>
      <c r="I74" s="122">
        <f t="shared" si="26"/>
        <v>111893.04664909677</v>
      </c>
      <c r="J74" s="123">
        <f>SUM(B74,D74,F74,H74)</f>
        <v>13111407.333061075</v>
      </c>
      <c r="K74" s="124">
        <f>SUM(C74,E74,G74,I74)</f>
        <v>447572.18659638707</v>
      </c>
      <c r="L74" s="125">
        <f t="shared" si="29"/>
        <v>13558979.519657463</v>
      </c>
    </row>
    <row r="75" spans="1:13" ht="13.5" hidden="1" thickBot="1" x14ac:dyDescent="0.25">
      <c r="A75" s="76" t="s">
        <v>46</v>
      </c>
      <c r="B75" s="140">
        <f>SUM(B42:B74)</f>
        <v>83027999.99999997</v>
      </c>
      <c r="C75" s="140">
        <f>C88</f>
        <v>5434559</v>
      </c>
      <c r="D75" s="140">
        <f>SUM(D42:D74)</f>
        <v>83027999.99999997</v>
      </c>
      <c r="E75" s="140">
        <f>SUM(E42:E74)</f>
        <v>5434558.9999999991</v>
      </c>
      <c r="F75" s="140">
        <f>SUM(F42:F74)</f>
        <v>83027999.99999997</v>
      </c>
      <c r="G75" s="140">
        <f>E75</f>
        <v>5434558.9999999991</v>
      </c>
      <c r="H75" s="140">
        <f>SUM(H42:H74)</f>
        <v>84855999.999999985</v>
      </c>
      <c r="I75" s="140">
        <f>SUM(I42:I74)</f>
        <v>5434558.9999999991</v>
      </c>
      <c r="J75" s="141">
        <f>SUM(J42:J74)</f>
        <v>333940000.00000006</v>
      </c>
      <c r="K75" s="142">
        <f>SUM(K42:K74)</f>
        <v>21738235.999999996</v>
      </c>
      <c r="L75" s="143">
        <f>SUM(J75:K75)</f>
        <v>355678236.00000006</v>
      </c>
    </row>
    <row r="76" spans="1:13" hidden="1" x14ac:dyDescent="0.2">
      <c r="C76" s="144"/>
      <c r="J76" s="97"/>
      <c r="K76" s="135"/>
    </row>
    <row r="77" spans="1:13" hidden="1" x14ac:dyDescent="0.2">
      <c r="C77" s="135"/>
      <c r="J77" s="104"/>
      <c r="K77" s="144"/>
      <c r="M77" s="105"/>
    </row>
    <row r="78" spans="1:13" x14ac:dyDescent="0.2">
      <c r="E78" s="103"/>
    </row>
    <row r="79" spans="1:13" x14ac:dyDescent="0.2">
      <c r="B79" s="134"/>
    </row>
    <row r="80" spans="1:13" ht="16.5" hidden="1" thickBot="1" x14ac:dyDescent="0.25">
      <c r="A80" s="129" t="s">
        <v>49</v>
      </c>
      <c r="B80" s="129" t="s">
        <v>59</v>
      </c>
      <c r="C80" s="130" t="s">
        <v>60</v>
      </c>
    </row>
    <row r="81" spans="1:5" ht="16.5" hidden="1" thickBot="1" x14ac:dyDescent="0.25">
      <c r="A81" s="131" t="s">
        <v>50</v>
      </c>
      <c r="B81" s="178">
        <v>42530</v>
      </c>
      <c r="C81" s="133">
        <f>D81*$C$85</f>
        <v>83028000</v>
      </c>
      <c r="D81" s="184">
        <v>0.24863149068694976</v>
      </c>
    </row>
    <row r="82" spans="1:5" ht="16.5" hidden="1" thickBot="1" x14ac:dyDescent="0.25">
      <c r="A82" s="131" t="s">
        <v>51</v>
      </c>
      <c r="B82" s="178">
        <v>42621</v>
      </c>
      <c r="C82" s="133">
        <f t="shared" ref="C82:C84" si="30">D82*$C$85</f>
        <v>83028000</v>
      </c>
      <c r="D82" s="184">
        <v>0.24863149068694976</v>
      </c>
    </row>
    <row r="83" spans="1:5" ht="17.25" hidden="1" customHeight="1" thickBot="1" x14ac:dyDescent="0.25">
      <c r="A83" s="131" t="s">
        <v>52</v>
      </c>
      <c r="B83" s="178">
        <v>42712</v>
      </c>
      <c r="C83" s="133">
        <f t="shared" si="30"/>
        <v>83028000</v>
      </c>
      <c r="D83" s="184">
        <v>0.24863149068694976</v>
      </c>
    </row>
    <row r="84" spans="1:5" ht="16.5" hidden="1" thickBot="1" x14ac:dyDescent="0.25">
      <c r="A84" s="131" t="s">
        <v>53</v>
      </c>
      <c r="B84" s="178">
        <v>42803</v>
      </c>
      <c r="C84" s="133">
        <f t="shared" si="30"/>
        <v>84856000</v>
      </c>
      <c r="D84" s="184">
        <v>0.25410552793915075</v>
      </c>
      <c r="E84" s="183"/>
    </row>
    <row r="85" spans="1:5" ht="17.25" hidden="1" customHeight="1" thickBot="1" x14ac:dyDescent="0.25">
      <c r="A85" s="131" t="s">
        <v>100</v>
      </c>
      <c r="B85" s="179"/>
      <c r="C85" s="133">
        <v>333940000</v>
      </c>
      <c r="D85" s="132">
        <v>0.99999999999999967</v>
      </c>
    </row>
    <row r="86" spans="1:5" ht="13.5" hidden="1" thickBot="1" x14ac:dyDescent="0.25">
      <c r="A86" s="93"/>
      <c r="B86" s="128"/>
      <c r="C86" s="92"/>
    </row>
    <row r="87" spans="1:5" ht="16.5" hidden="1" thickBot="1" x14ac:dyDescent="0.25">
      <c r="A87" s="180" t="s">
        <v>111</v>
      </c>
      <c r="B87" s="128"/>
    </row>
    <row r="88" spans="1:5" ht="16.5" hidden="1" thickBot="1" x14ac:dyDescent="0.25">
      <c r="A88" s="129" t="s">
        <v>50</v>
      </c>
      <c r="B88" s="181">
        <v>42530</v>
      </c>
      <c r="C88" s="182">
        <v>5434559</v>
      </c>
    </row>
    <row r="89" spans="1:5" ht="16.5" hidden="1" thickBot="1" x14ac:dyDescent="0.25">
      <c r="A89" s="131" t="s">
        <v>51</v>
      </c>
      <c r="B89" s="178">
        <v>42621</v>
      </c>
      <c r="C89" s="133">
        <v>5434559</v>
      </c>
    </row>
    <row r="90" spans="1:5" ht="16.5" hidden="1" thickBot="1" x14ac:dyDescent="0.25">
      <c r="A90" s="131" t="s">
        <v>52</v>
      </c>
      <c r="B90" s="178">
        <v>42712</v>
      </c>
      <c r="C90" s="133">
        <v>5434559</v>
      </c>
    </row>
    <row r="91" spans="1:5" ht="16.5" hidden="1" thickBot="1" x14ac:dyDescent="0.25">
      <c r="A91" s="131" t="s">
        <v>53</v>
      </c>
      <c r="B91" s="178">
        <v>42803</v>
      </c>
      <c r="C91" s="133">
        <v>5434559</v>
      </c>
      <c r="D91" s="144"/>
    </row>
    <row r="92" spans="1:5" ht="16.5" hidden="1" thickBot="1" x14ac:dyDescent="0.25">
      <c r="A92" s="131" t="s">
        <v>100</v>
      </c>
      <c r="B92" s="179"/>
      <c r="C92" s="133">
        <v>21738236</v>
      </c>
    </row>
    <row r="93" spans="1:5" hidden="1" x14ac:dyDescent="0.2"/>
    <row r="94" spans="1:5" hidden="1" x14ac:dyDescent="0.2">
      <c r="C94" s="18">
        <f>C92+C85</f>
        <v>355678236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ignoredErrors>
    <ignoredError sqref="D43:D74 F43:F74 H43:H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N32" sqref="N32"/>
    </sheetView>
  </sheetViews>
  <sheetFormatPr defaultRowHeight="15" x14ac:dyDescent="0.25"/>
  <cols>
    <col min="1" max="1" width="23.28515625" bestFit="1" customWidth="1"/>
    <col min="2" max="2" width="13.42578125" customWidth="1"/>
    <col min="3" max="4" width="12.140625" bestFit="1" customWidth="1"/>
    <col min="5" max="5" width="13.85546875" customWidth="1"/>
    <col min="6" max="6" width="15.28515625" customWidth="1"/>
    <col min="7" max="8" width="10.85546875" customWidth="1"/>
    <col min="13" max="13" width="17.5703125" customWidth="1"/>
  </cols>
  <sheetData>
    <row r="1" spans="1:10" ht="15.75" thickBot="1" x14ac:dyDescent="0.3">
      <c r="A1" s="65" t="s">
        <v>122</v>
      </c>
      <c r="B1" s="16"/>
      <c r="C1" s="16"/>
      <c r="D1" s="16"/>
      <c r="E1" s="16"/>
    </row>
    <row r="2" spans="1:10" ht="51.75" thickBot="1" x14ac:dyDescent="0.3">
      <c r="A2" s="25" t="s">
        <v>4</v>
      </c>
      <c r="B2" s="25" t="s">
        <v>43</v>
      </c>
      <c r="C2" s="25" t="s">
        <v>54</v>
      </c>
      <c r="D2" s="25" t="s">
        <v>58</v>
      </c>
      <c r="E2" s="25" t="s">
        <v>62</v>
      </c>
      <c r="F2" s="25" t="s">
        <v>120</v>
      </c>
      <c r="G2" s="25" t="s">
        <v>63</v>
      </c>
      <c r="H2" s="25" t="s">
        <v>64</v>
      </c>
      <c r="I2" s="25" t="s">
        <v>65</v>
      </c>
      <c r="J2" s="25" t="s">
        <v>121</v>
      </c>
    </row>
    <row r="3" spans="1:10" x14ac:dyDescent="0.25">
      <c r="A3" s="55" t="s">
        <v>5</v>
      </c>
      <c r="B3" s="56">
        <v>5380376.5645242035</v>
      </c>
      <c r="C3" s="56">
        <v>5473031.5376891363</v>
      </c>
      <c r="D3" s="56">
        <v>5608419.2570760595</v>
      </c>
      <c r="E3" s="56">
        <v>5631747</v>
      </c>
      <c r="F3" s="58">
        <f>VLOOKUP(A3,'Schedule 2'!A42:L74,12,)</f>
        <v>5570590.4220138853</v>
      </c>
      <c r="G3" s="57">
        <f t="shared" ref="G3:G36" si="0">C3/B3-1</f>
        <v>1.7220908621128572E-2</v>
      </c>
      <c r="H3" s="57">
        <f t="shared" ref="H3:H36" si="1">D3/C3-1</f>
        <v>2.4737244515146362E-2</v>
      </c>
      <c r="I3" s="57">
        <f t="shared" ref="I3:I36" si="2">E3/D3-1</f>
        <v>4.1594149535999492E-3</v>
      </c>
      <c r="J3" s="137">
        <f t="shared" ref="J3:J36" si="3">F3/E3-1</f>
        <v>-1.0859255216208119E-2</v>
      </c>
    </row>
    <row r="4" spans="1:10" x14ac:dyDescent="0.25">
      <c r="A4" s="59" t="s">
        <v>6</v>
      </c>
      <c r="B4" s="60">
        <v>14958510.788251849</v>
      </c>
      <c r="C4" s="60">
        <v>15293139.453718945</v>
      </c>
      <c r="D4" s="60">
        <v>15593421.248417417</v>
      </c>
      <c r="E4" s="60">
        <v>15807177</v>
      </c>
      <c r="F4" s="62">
        <f>VLOOKUP(A4,'Schedule 2'!A43:L75,12,)</f>
        <v>15928101.938343167</v>
      </c>
      <c r="G4" s="61">
        <f t="shared" si="0"/>
        <v>2.2370453195775797E-2</v>
      </c>
      <c r="H4" s="61">
        <f t="shared" si="1"/>
        <v>1.9635065488495806E-2</v>
      </c>
      <c r="I4" s="61">
        <f t="shared" si="2"/>
        <v>1.3708072665854276E-2</v>
      </c>
      <c r="J4" s="138">
        <f t="shared" si="3"/>
        <v>7.6500021694680953E-3</v>
      </c>
    </row>
    <row r="5" spans="1:10" x14ac:dyDescent="0.25">
      <c r="A5" s="55" t="s">
        <v>7</v>
      </c>
      <c r="B5" s="56">
        <v>6035493.5240114126</v>
      </c>
      <c r="C5" s="56">
        <v>6281468.7043536464</v>
      </c>
      <c r="D5" s="56">
        <v>6486262.8145555947</v>
      </c>
      <c r="E5" s="56">
        <v>6649278</v>
      </c>
      <c r="F5" s="58">
        <f>VLOOKUP(A5,'Schedule 2'!A44:L76,12,)</f>
        <v>6819968.957559526</v>
      </c>
      <c r="G5" s="57">
        <f t="shared" si="0"/>
        <v>4.0754774959769868E-2</v>
      </c>
      <c r="H5" s="57">
        <f t="shared" si="1"/>
        <v>3.2602902257557576E-2</v>
      </c>
      <c r="I5" s="57">
        <f t="shared" si="2"/>
        <v>2.513237438954663E-2</v>
      </c>
      <c r="J5" s="137">
        <f t="shared" si="3"/>
        <v>2.567060026058865E-2</v>
      </c>
    </row>
    <row r="6" spans="1:10" x14ac:dyDescent="0.25">
      <c r="A6" s="59" t="s">
        <v>8</v>
      </c>
      <c r="B6" s="60">
        <v>14771367.714024946</v>
      </c>
      <c r="C6" s="60">
        <v>15343536.413126547</v>
      </c>
      <c r="D6" s="60">
        <v>15901591.779504085</v>
      </c>
      <c r="E6" s="60">
        <v>16091172</v>
      </c>
      <c r="F6" s="62">
        <f>VLOOKUP(A6,'Schedule 2'!A45:L76,12,)</f>
        <v>16283706.857824264</v>
      </c>
      <c r="G6" s="61">
        <f t="shared" si="0"/>
        <v>3.8734984476646916E-2</v>
      </c>
      <c r="H6" s="61">
        <f t="shared" si="1"/>
        <v>3.6370713462126947E-2</v>
      </c>
      <c r="I6" s="61">
        <f t="shared" si="2"/>
        <v>1.1922090764540316E-2</v>
      </c>
      <c r="J6" s="138">
        <f t="shared" si="3"/>
        <v>1.1965247641642529E-2</v>
      </c>
    </row>
    <row r="7" spans="1:10" x14ac:dyDescent="0.25">
      <c r="A7" s="55" t="s">
        <v>9</v>
      </c>
      <c r="B7" s="56">
        <v>9184451.7207418252</v>
      </c>
      <c r="C7" s="56">
        <v>9637956.0157361571</v>
      </c>
      <c r="D7" s="56">
        <v>10412176.743198991</v>
      </c>
      <c r="E7" s="56">
        <v>10978629</v>
      </c>
      <c r="F7" s="58">
        <f>VLOOKUP(A7,'Schedule 2'!A46:L76,12,)</f>
        <v>11599177.799212204</v>
      </c>
      <c r="G7" s="57">
        <f t="shared" si="0"/>
        <v>4.9377394403430142E-2</v>
      </c>
      <c r="H7" s="57">
        <f t="shared" si="1"/>
        <v>8.0330386048529601E-2</v>
      </c>
      <c r="I7" s="57">
        <f t="shared" si="2"/>
        <v>5.440286606458189E-2</v>
      </c>
      <c r="J7" s="137">
        <f t="shared" si="3"/>
        <v>5.65233417772113E-2</v>
      </c>
    </row>
    <row r="8" spans="1:10" x14ac:dyDescent="0.25">
      <c r="A8" s="59" t="s">
        <v>10</v>
      </c>
      <c r="B8" s="60">
        <v>12292188.342721164</v>
      </c>
      <c r="C8" s="60">
        <v>12249471.073644858</v>
      </c>
      <c r="D8" s="60">
        <v>12685863.429545261</v>
      </c>
      <c r="E8" s="60">
        <v>12859131</v>
      </c>
      <c r="F8" s="62">
        <f>VLOOKUP(A8,'Schedule 2'!A47:L76,12,)</f>
        <v>12929526.194041774</v>
      </c>
      <c r="G8" s="61">
        <f t="shared" si="0"/>
        <v>-3.4751557562654467E-3</v>
      </c>
      <c r="H8" s="61">
        <f t="shared" si="1"/>
        <v>3.5625404009428374E-2</v>
      </c>
      <c r="I8" s="61">
        <f t="shared" si="2"/>
        <v>1.3658319074380199E-2</v>
      </c>
      <c r="J8" s="138">
        <f t="shared" si="3"/>
        <v>5.4743352440980164E-3</v>
      </c>
    </row>
    <row r="9" spans="1:10" x14ac:dyDescent="0.25">
      <c r="A9" s="55" t="s">
        <v>11</v>
      </c>
      <c r="B9" s="56">
        <v>479051.20464845747</v>
      </c>
      <c r="C9" s="56">
        <v>482888.7174960181</v>
      </c>
      <c r="D9" s="56">
        <v>488527.20050122432</v>
      </c>
      <c r="E9" s="56">
        <v>509077</v>
      </c>
      <c r="F9" s="58">
        <f>VLOOKUP(A9,'Schedule 2'!A48:L76,12,)</f>
        <v>508768.57616461854</v>
      </c>
      <c r="G9" s="57">
        <f t="shared" si="0"/>
        <v>8.0106527451000442E-3</v>
      </c>
      <c r="H9" s="57">
        <f t="shared" si="1"/>
        <v>1.1676568122038766E-2</v>
      </c>
      <c r="I9" s="57">
        <f t="shared" si="2"/>
        <v>4.2064801054458645E-2</v>
      </c>
      <c r="J9" s="137">
        <f t="shared" si="3"/>
        <v>-6.0584908644756297E-4</v>
      </c>
    </row>
    <row r="10" spans="1:10" x14ac:dyDescent="0.25">
      <c r="A10" s="59" t="s">
        <v>12</v>
      </c>
      <c r="B10" s="60">
        <v>13372539.394903874</v>
      </c>
      <c r="C10" s="60">
        <v>13380150.886611601</v>
      </c>
      <c r="D10" s="60">
        <v>14697628.687688868</v>
      </c>
      <c r="E10" s="60">
        <v>15341035</v>
      </c>
      <c r="F10" s="62">
        <f>VLOOKUP(A10,'Schedule 2'!A49:L76,12,)</f>
        <v>16102572.427661594</v>
      </c>
      <c r="G10" s="61">
        <f t="shared" si="0"/>
        <v>5.6918820599083375E-4</v>
      </c>
      <c r="H10" s="61">
        <f t="shared" si="1"/>
        <v>9.8465092975562607E-2</v>
      </c>
      <c r="I10" s="61">
        <f t="shared" si="2"/>
        <v>4.3776198595224081E-2</v>
      </c>
      <c r="J10" s="138">
        <f t="shared" si="3"/>
        <v>4.9640550827346086E-2</v>
      </c>
    </row>
    <row r="11" spans="1:10" x14ac:dyDescent="0.25">
      <c r="A11" s="55" t="s">
        <v>13</v>
      </c>
      <c r="B11" s="56">
        <v>14064034.78154099</v>
      </c>
      <c r="C11" s="56">
        <v>15454211.72388041</v>
      </c>
      <c r="D11" s="56">
        <v>15925905.595569586</v>
      </c>
      <c r="E11" s="56">
        <v>16159492</v>
      </c>
      <c r="F11" s="58">
        <f>VLOOKUP(A11,'Schedule 2'!A50:L76,12,)</f>
        <v>16184123.860679964</v>
      </c>
      <c r="G11" s="57">
        <f t="shared" si="0"/>
        <v>9.8846238930240915E-2</v>
      </c>
      <c r="H11" s="57">
        <f t="shared" si="1"/>
        <v>3.0522027271070451E-2</v>
      </c>
      <c r="I11" s="57">
        <f t="shared" si="2"/>
        <v>1.4667072024801886E-2</v>
      </c>
      <c r="J11" s="137">
        <f t="shared" si="3"/>
        <v>1.5242967217015124E-3</v>
      </c>
    </row>
    <row r="12" spans="1:10" x14ac:dyDescent="0.25">
      <c r="A12" s="59" t="s">
        <v>14</v>
      </c>
      <c r="B12" s="60">
        <v>10565232.26341195</v>
      </c>
      <c r="C12" s="60">
        <v>11464485.121681085</v>
      </c>
      <c r="D12" s="60">
        <v>11643258.32895847</v>
      </c>
      <c r="E12" s="60">
        <v>11750977</v>
      </c>
      <c r="F12" s="62">
        <f>VLOOKUP(A12,'Schedule 2'!A51:L76,12,)</f>
        <v>11763108.75848824</v>
      </c>
      <c r="G12" s="61">
        <f t="shared" si="0"/>
        <v>8.5114348255580063E-2</v>
      </c>
      <c r="H12" s="61">
        <f t="shared" si="1"/>
        <v>1.5593653389570639E-2</v>
      </c>
      <c r="I12" s="61">
        <f t="shared" si="2"/>
        <v>9.2515916076187921E-3</v>
      </c>
      <c r="J12" s="138">
        <f t="shared" si="3"/>
        <v>1.0324042407912071E-3</v>
      </c>
    </row>
    <row r="13" spans="1:10" x14ac:dyDescent="0.25">
      <c r="A13" s="55" t="s">
        <v>15</v>
      </c>
      <c r="B13" s="56">
        <v>8642881.2891777512</v>
      </c>
      <c r="C13" s="56">
        <v>9000619.4095413536</v>
      </c>
      <c r="D13" s="56">
        <v>9517808.2862873245</v>
      </c>
      <c r="E13" s="56">
        <v>9763785</v>
      </c>
      <c r="F13" s="58">
        <f>VLOOKUP(A13,'Schedule 2'!A52:L76,12,)</f>
        <v>9915813.0888345037</v>
      </c>
      <c r="G13" s="57">
        <f t="shared" si="0"/>
        <v>4.13910718421584E-2</v>
      </c>
      <c r="H13" s="57">
        <f t="shared" si="1"/>
        <v>5.7461476062159678E-2</v>
      </c>
      <c r="I13" s="57">
        <f t="shared" si="2"/>
        <v>2.5843839917122802E-2</v>
      </c>
      <c r="J13" s="137">
        <f t="shared" si="3"/>
        <v>1.5570610048716071E-2</v>
      </c>
    </row>
    <row r="14" spans="1:10" x14ac:dyDescent="0.25">
      <c r="A14" s="59" t="s">
        <v>16</v>
      </c>
      <c r="B14" s="60">
        <v>11173566.323926983</v>
      </c>
      <c r="C14" s="60">
        <v>11580623.440245947</v>
      </c>
      <c r="D14" s="60">
        <v>12285742.866646292</v>
      </c>
      <c r="E14" s="60">
        <v>12481438</v>
      </c>
      <c r="F14" s="62">
        <f>VLOOKUP(A14,'Schedule 2'!A53:L77,12,)</f>
        <v>12463120.51805328</v>
      </c>
      <c r="G14" s="61">
        <f t="shared" si="0"/>
        <v>3.6430366502348877E-2</v>
      </c>
      <c r="H14" s="61">
        <f t="shared" si="1"/>
        <v>6.0887864115316548E-2</v>
      </c>
      <c r="I14" s="61">
        <f t="shared" si="2"/>
        <v>1.5928636589406908E-2</v>
      </c>
      <c r="J14" s="138">
        <f t="shared" si="3"/>
        <v>-1.4675778501419545E-3</v>
      </c>
    </row>
    <row r="15" spans="1:10" x14ac:dyDescent="0.25">
      <c r="A15" s="55" t="s">
        <v>17</v>
      </c>
      <c r="B15" s="56">
        <v>8833301.2577754427</v>
      </c>
      <c r="C15" s="56">
        <v>9577029.604164198</v>
      </c>
      <c r="D15" s="56">
        <v>9669409.8790237308</v>
      </c>
      <c r="E15" s="56">
        <v>9693933</v>
      </c>
      <c r="F15" s="58">
        <f>VLOOKUP(A15,'Schedule 2'!A54:L78,12,)</f>
        <v>9602022.4853061214</v>
      </c>
      <c r="G15" s="57">
        <f t="shared" si="0"/>
        <v>8.4195967587326948E-2</v>
      </c>
      <c r="H15" s="57">
        <f t="shared" si="1"/>
        <v>9.6460258219692729E-3</v>
      </c>
      <c r="I15" s="57">
        <f t="shared" si="2"/>
        <v>2.536154872229357E-3</v>
      </c>
      <c r="J15" s="137">
        <f t="shared" si="3"/>
        <v>-9.4812409673017406E-3</v>
      </c>
    </row>
    <row r="16" spans="1:10" x14ac:dyDescent="0.25">
      <c r="A16" s="59" t="s">
        <v>18</v>
      </c>
      <c r="B16" s="60">
        <v>13401174.203329721</v>
      </c>
      <c r="C16" s="60">
        <v>13884681.992705494</v>
      </c>
      <c r="D16" s="60">
        <v>14325589.221671617</v>
      </c>
      <c r="E16" s="60">
        <v>14486236</v>
      </c>
      <c r="F16" s="62">
        <f>VLOOKUP(A16,'Schedule 2'!A55:L79,12,)</f>
        <v>14413099.640839726</v>
      </c>
      <c r="G16" s="61">
        <f t="shared" si="0"/>
        <v>3.607950930565762E-2</v>
      </c>
      <c r="H16" s="61">
        <f t="shared" si="1"/>
        <v>3.1754938946225719E-2</v>
      </c>
      <c r="I16" s="61">
        <f t="shared" si="2"/>
        <v>1.1213973529644372E-2</v>
      </c>
      <c r="J16" s="138">
        <f t="shared" si="3"/>
        <v>-5.0486792538982916E-3</v>
      </c>
    </row>
    <row r="17" spans="1:10" x14ac:dyDescent="0.25">
      <c r="A17" s="55" t="s">
        <v>19</v>
      </c>
      <c r="B17" s="56">
        <v>8951182.9608419165</v>
      </c>
      <c r="C17" s="56">
        <v>9661764.9809260312</v>
      </c>
      <c r="D17" s="56">
        <v>9647554.3103256747</v>
      </c>
      <c r="E17" s="56">
        <v>9838050</v>
      </c>
      <c r="F17" s="58">
        <f>VLOOKUP(A17,'Schedule 2'!A56:L80,12,)</f>
        <v>10184519.584980812</v>
      </c>
      <c r="G17" s="57">
        <f t="shared" si="0"/>
        <v>7.9384146563939773E-2</v>
      </c>
      <c r="H17" s="57">
        <f t="shared" si="1"/>
        <v>-1.4708151800846281E-3</v>
      </c>
      <c r="I17" s="57">
        <f t="shared" si="2"/>
        <v>1.9745490260722365E-2</v>
      </c>
      <c r="J17" s="137">
        <f t="shared" si="3"/>
        <v>3.5217302715559784E-2</v>
      </c>
    </row>
    <row r="18" spans="1:10" x14ac:dyDescent="0.25">
      <c r="A18" s="59" t="s">
        <v>20</v>
      </c>
      <c r="B18" s="60">
        <v>7718088.8028889447</v>
      </c>
      <c r="C18" s="60">
        <v>7661485.82292418</v>
      </c>
      <c r="D18" s="60">
        <v>7868807.4078076323</v>
      </c>
      <c r="E18" s="60">
        <v>8053421</v>
      </c>
      <c r="F18" s="62">
        <f>VLOOKUP(A18,'Schedule 2'!A57:L81,12,)</f>
        <v>8223183.1838324843</v>
      </c>
      <c r="G18" s="61">
        <f t="shared" si="0"/>
        <v>-7.3338078130920081E-3</v>
      </c>
      <c r="H18" s="61">
        <f t="shared" si="1"/>
        <v>2.7060232137102957E-2</v>
      </c>
      <c r="I18" s="61">
        <f t="shared" si="2"/>
        <v>2.3461444997267211E-2</v>
      </c>
      <c r="J18" s="138">
        <f t="shared" si="3"/>
        <v>2.1079511903386638E-2</v>
      </c>
    </row>
    <row r="19" spans="1:10" x14ac:dyDescent="0.25">
      <c r="A19" s="55" t="s">
        <v>21</v>
      </c>
      <c r="B19" s="56">
        <v>8164810.5707557769</v>
      </c>
      <c r="C19" s="56">
        <v>8375544.5123633742</v>
      </c>
      <c r="D19" s="56">
        <v>8493526.4406334106</v>
      </c>
      <c r="E19" s="56">
        <v>8561970</v>
      </c>
      <c r="F19" s="58">
        <f>VLOOKUP(A19,'Schedule 2'!A58:L82,12,)</f>
        <v>8437364.7803076319</v>
      </c>
      <c r="G19" s="57">
        <f t="shared" si="0"/>
        <v>2.5810022140916766E-2</v>
      </c>
      <c r="H19" s="57">
        <f t="shared" si="1"/>
        <v>1.4086478568155147E-2</v>
      </c>
      <c r="I19" s="57">
        <f t="shared" si="2"/>
        <v>8.0583206333653123E-3</v>
      </c>
      <c r="J19" s="137">
        <f t="shared" si="3"/>
        <v>-1.4553335236209386E-2</v>
      </c>
    </row>
    <row r="20" spans="1:10" x14ac:dyDescent="0.25">
      <c r="A20" s="59" t="s">
        <v>22</v>
      </c>
      <c r="B20" s="60">
        <v>8280033.2965461854</v>
      </c>
      <c r="C20" s="60">
        <v>8956288.5769205634</v>
      </c>
      <c r="D20" s="60">
        <v>9241255.9950318672</v>
      </c>
      <c r="E20" s="60">
        <v>9359192</v>
      </c>
      <c r="F20" s="62">
        <f>VLOOKUP(A20,'Schedule 2'!A59:L83,12,)</f>
        <v>9374577.7217145637</v>
      </c>
      <c r="G20" s="61">
        <f t="shared" si="0"/>
        <v>8.1673014606893135E-2</v>
      </c>
      <c r="H20" s="61">
        <f t="shared" si="1"/>
        <v>3.18175788624806E-2</v>
      </c>
      <c r="I20" s="61">
        <f t="shared" si="2"/>
        <v>1.2761902173420436E-2</v>
      </c>
      <c r="J20" s="138">
        <f t="shared" si="3"/>
        <v>1.6439155981160525E-3</v>
      </c>
    </row>
    <row r="21" spans="1:10" x14ac:dyDescent="0.25">
      <c r="A21" s="55" t="s">
        <v>23</v>
      </c>
      <c r="B21" s="56">
        <v>10184144.168040508</v>
      </c>
      <c r="C21" s="56">
        <v>11508507.902303979</v>
      </c>
      <c r="D21" s="56">
        <v>11801571.279455595</v>
      </c>
      <c r="E21" s="56">
        <v>11923050</v>
      </c>
      <c r="F21" s="58">
        <f>VLOOKUP(A21,'Schedule 2'!A60:L84,12,)</f>
        <v>11842278.515259923</v>
      </c>
      <c r="G21" s="57">
        <f t="shared" si="0"/>
        <v>0.13004173079359371</v>
      </c>
      <c r="H21" s="57">
        <f t="shared" si="1"/>
        <v>2.5464932521178207E-2</v>
      </c>
      <c r="I21" s="57">
        <f t="shared" si="2"/>
        <v>1.029343615929168E-2</v>
      </c>
      <c r="J21" s="137">
        <f t="shared" si="3"/>
        <v>-6.7743978881307232E-3</v>
      </c>
    </row>
    <row r="22" spans="1:10" x14ac:dyDescent="0.25">
      <c r="A22" s="59" t="s">
        <v>24</v>
      </c>
      <c r="B22" s="60">
        <v>8587442.5988406911</v>
      </c>
      <c r="C22" s="60">
        <v>9214957.0231222454</v>
      </c>
      <c r="D22" s="60">
        <v>9351414.322872458</v>
      </c>
      <c r="E22" s="60">
        <v>9455036</v>
      </c>
      <c r="F22" s="62">
        <f>VLOOKUP(A22,'Schedule 2'!A61:L85,12,)</f>
        <v>9350180.7522739954</v>
      </c>
      <c r="G22" s="61">
        <f t="shared" si="0"/>
        <v>7.3073492726026368E-2</v>
      </c>
      <c r="H22" s="61">
        <f t="shared" si="1"/>
        <v>1.4808240495079117E-2</v>
      </c>
      <c r="I22" s="61">
        <f t="shared" si="2"/>
        <v>1.1080856173177445E-2</v>
      </c>
      <c r="J22" s="138">
        <f t="shared" si="3"/>
        <v>-1.1089883499756592E-2</v>
      </c>
    </row>
    <row r="23" spans="1:10" x14ac:dyDescent="0.25">
      <c r="A23" s="55" t="s">
        <v>25</v>
      </c>
      <c r="B23" s="56">
        <v>4629963.6687231911</v>
      </c>
      <c r="C23" s="56">
        <v>4692784.3739326661</v>
      </c>
      <c r="D23" s="56">
        <v>5066106.5016518245</v>
      </c>
      <c r="E23" s="56">
        <v>5283142</v>
      </c>
      <c r="F23" s="58">
        <f>VLOOKUP(A23,'Schedule 2'!A62:L86,12,)</f>
        <v>5511692.0658978624</v>
      </c>
      <c r="G23" s="57">
        <f t="shared" si="0"/>
        <v>1.3568293339718318E-2</v>
      </c>
      <c r="H23" s="57">
        <f t="shared" si="1"/>
        <v>7.9552371890955875E-2</v>
      </c>
      <c r="I23" s="57">
        <f t="shared" si="2"/>
        <v>4.2840690040252927E-2</v>
      </c>
      <c r="J23" s="137">
        <f t="shared" si="3"/>
        <v>4.3260254200599313E-2</v>
      </c>
    </row>
    <row r="24" spans="1:10" x14ac:dyDescent="0.25">
      <c r="A24" s="59" t="s">
        <v>26</v>
      </c>
      <c r="B24" s="60">
        <v>13153343.589747751</v>
      </c>
      <c r="C24" s="60">
        <v>13306568.06666466</v>
      </c>
      <c r="D24" s="60">
        <v>13785473.042405235</v>
      </c>
      <c r="E24" s="60">
        <v>14084801</v>
      </c>
      <c r="F24" s="62">
        <f>VLOOKUP(A24,'Schedule 2'!A63:L87,12,)</f>
        <v>13901312.579619255</v>
      </c>
      <c r="G24" s="61">
        <f t="shared" si="0"/>
        <v>1.164908951639787E-2</v>
      </c>
      <c r="H24" s="61">
        <f t="shared" si="1"/>
        <v>3.5990119566615908E-2</v>
      </c>
      <c r="I24" s="61">
        <f t="shared" si="2"/>
        <v>2.1713288813086651E-2</v>
      </c>
      <c r="J24" s="138">
        <f t="shared" si="3"/>
        <v>-1.3027405952043325E-2</v>
      </c>
    </row>
    <row r="25" spans="1:10" x14ac:dyDescent="0.25">
      <c r="A25" s="55" t="s">
        <v>27</v>
      </c>
      <c r="B25" s="56">
        <v>10476495.773846745</v>
      </c>
      <c r="C25" s="56">
        <v>10713190.454428876</v>
      </c>
      <c r="D25" s="56">
        <v>11499030.170474613</v>
      </c>
      <c r="E25" s="56">
        <v>11861952</v>
      </c>
      <c r="F25" s="58">
        <f>VLOOKUP(A25,'Schedule 2'!A64:L87,12,)</f>
        <v>12062010.961060632</v>
      </c>
      <c r="G25" s="57">
        <f t="shared" si="0"/>
        <v>2.2592924742355969E-2</v>
      </c>
      <c r="H25" s="57">
        <f t="shared" si="1"/>
        <v>7.3352538572752479E-2</v>
      </c>
      <c r="I25" s="57">
        <f t="shared" si="2"/>
        <v>3.1561081599493557E-2</v>
      </c>
      <c r="J25" s="137">
        <f t="shared" si="3"/>
        <v>1.6865601973488964E-2</v>
      </c>
    </row>
    <row r="26" spans="1:10" x14ac:dyDescent="0.25">
      <c r="A26" s="59" t="s">
        <v>28</v>
      </c>
      <c r="B26" s="60">
        <v>8122513.3075981867</v>
      </c>
      <c r="C26" s="60">
        <v>8570892.8161980119</v>
      </c>
      <c r="D26" s="60">
        <v>8851662.9156287648</v>
      </c>
      <c r="E26" s="60">
        <v>9000608</v>
      </c>
      <c r="F26" s="62">
        <f>VLOOKUP(A26,'Schedule 2'!A65:L87,12,)</f>
        <v>9297699.1752203759</v>
      </c>
      <c r="G26" s="61">
        <f t="shared" si="0"/>
        <v>5.5202065126860322E-2</v>
      </c>
      <c r="H26" s="61">
        <f t="shared" si="1"/>
        <v>3.2758559166686796E-2</v>
      </c>
      <c r="I26" s="61">
        <f t="shared" si="2"/>
        <v>1.6826791281020492E-2</v>
      </c>
      <c r="J26" s="138">
        <f t="shared" si="3"/>
        <v>3.3007900712971328E-2</v>
      </c>
    </row>
    <row r="27" spans="1:10" x14ac:dyDescent="0.25">
      <c r="A27" s="55" t="s">
        <v>29</v>
      </c>
      <c r="B27" s="56">
        <v>10322732.814310804</v>
      </c>
      <c r="C27" s="56">
        <v>11726091.165759807</v>
      </c>
      <c r="D27" s="56">
        <v>12268757.632764116</v>
      </c>
      <c r="E27" s="56">
        <v>12665316</v>
      </c>
      <c r="F27" s="58">
        <f>VLOOKUP(A27,'Schedule 2'!A66:L87,12,)</f>
        <v>12534400.715092275</v>
      </c>
      <c r="G27" s="57">
        <f t="shared" si="0"/>
        <v>0.13594833622967295</v>
      </c>
      <c r="H27" s="57">
        <f t="shared" si="1"/>
        <v>4.6278547500030909E-2</v>
      </c>
      <c r="I27" s="57">
        <f t="shared" si="2"/>
        <v>3.2322618076410681E-2</v>
      </c>
      <c r="J27" s="137">
        <f t="shared" si="3"/>
        <v>-1.0336519428944757E-2</v>
      </c>
    </row>
    <row r="28" spans="1:10" x14ac:dyDescent="0.25">
      <c r="A28" s="59" t="s">
        <v>30</v>
      </c>
      <c r="B28" s="60">
        <v>8604922.5291520841</v>
      </c>
      <c r="C28" s="60">
        <v>9222450.3642961029</v>
      </c>
      <c r="D28" s="60">
        <v>9478503.2365285382</v>
      </c>
      <c r="E28" s="60">
        <v>9689255</v>
      </c>
      <c r="F28" s="62">
        <f>VLOOKUP(A28,'Schedule 2'!A67:L87,12,)</f>
        <v>9644084.7596880775</v>
      </c>
      <c r="G28" s="61">
        <f t="shared" si="0"/>
        <v>7.1764485159736768E-2</v>
      </c>
      <c r="H28" s="61">
        <f t="shared" si="1"/>
        <v>2.776408244209394E-2</v>
      </c>
      <c r="I28" s="61">
        <f t="shared" si="2"/>
        <v>2.2234709237557659E-2</v>
      </c>
      <c r="J28" s="138">
        <f t="shared" si="3"/>
        <v>-4.6618899298163097E-3</v>
      </c>
    </row>
    <row r="29" spans="1:10" x14ac:dyDescent="0.25">
      <c r="A29" s="55" t="s">
        <v>31</v>
      </c>
      <c r="B29" s="56">
        <v>6930703.0467523597</v>
      </c>
      <c r="C29" s="56">
        <v>7254532.2655543108</v>
      </c>
      <c r="D29" s="56">
        <v>7692779.2199057015</v>
      </c>
      <c r="E29" s="56">
        <v>8011178</v>
      </c>
      <c r="F29" s="58">
        <f>VLOOKUP(A29,'Schedule 2'!A68:L87,12,)</f>
        <v>8438424.2158998437</v>
      </c>
      <c r="G29" s="57">
        <f t="shared" si="0"/>
        <v>4.6723862877618538E-2</v>
      </c>
      <c r="H29" s="57">
        <f t="shared" si="1"/>
        <v>6.0410091003696875E-2</v>
      </c>
      <c r="I29" s="57">
        <f t="shared" si="2"/>
        <v>4.1389304306357344E-2</v>
      </c>
      <c r="J29" s="137">
        <f t="shared" si="3"/>
        <v>5.3331259884606741E-2</v>
      </c>
    </row>
    <row r="30" spans="1:10" x14ac:dyDescent="0.25">
      <c r="A30" s="59" t="s">
        <v>32</v>
      </c>
      <c r="B30" s="60">
        <v>11445874.441002082</v>
      </c>
      <c r="C30" s="60">
        <v>11863515.279892284</v>
      </c>
      <c r="D30" s="60">
        <v>12742918.824329682</v>
      </c>
      <c r="E30" s="60">
        <v>13003182</v>
      </c>
      <c r="F30" s="62">
        <f>VLOOKUP(A30,'Schedule 2'!A69:L87,12,)</f>
        <v>13099735.348118203</v>
      </c>
      <c r="G30" s="61">
        <f t="shared" si="0"/>
        <v>3.6488329576122691E-2</v>
      </c>
      <c r="H30" s="61">
        <f t="shared" si="1"/>
        <v>7.4126725821975992E-2</v>
      </c>
      <c r="I30" s="61">
        <f t="shared" si="2"/>
        <v>2.0424141380654959E-2</v>
      </c>
      <c r="J30" s="138">
        <f t="shared" si="3"/>
        <v>7.4253631240570606E-3</v>
      </c>
    </row>
    <row r="31" spans="1:10" x14ac:dyDescent="0.25">
      <c r="A31" s="55" t="s">
        <v>33</v>
      </c>
      <c r="B31" s="56">
        <v>5526847.6414877232</v>
      </c>
      <c r="C31" s="56">
        <v>5624448.9626526078</v>
      </c>
      <c r="D31" s="56">
        <v>6071509.417002067</v>
      </c>
      <c r="E31" s="56">
        <v>6306219</v>
      </c>
      <c r="F31" s="58">
        <f>VLOOKUP(A31,'Schedule 2'!A70:L87,12,)</f>
        <v>6604781.623318078</v>
      </c>
      <c r="G31" s="57">
        <f t="shared" si="0"/>
        <v>1.7659491901356628E-2</v>
      </c>
      <c r="H31" s="57">
        <f t="shared" si="1"/>
        <v>7.94852006513036E-2</v>
      </c>
      <c r="I31" s="57">
        <f t="shared" si="2"/>
        <v>3.8657534210632116E-2</v>
      </c>
      <c r="J31" s="137">
        <f t="shared" si="3"/>
        <v>4.7344157143619281E-2</v>
      </c>
    </row>
    <row r="32" spans="1:10" x14ac:dyDescent="0.25">
      <c r="A32" s="59" t="s">
        <v>34</v>
      </c>
      <c r="B32" s="60">
        <v>7802262.7549108732</v>
      </c>
      <c r="C32" s="60">
        <v>8402801.5598502513</v>
      </c>
      <c r="D32" s="60">
        <v>8960901.9795687255</v>
      </c>
      <c r="E32" s="60">
        <v>9363200</v>
      </c>
      <c r="F32" s="62">
        <f>VLOOKUP(A32,'Schedule 2'!A71:L87,12,)</f>
        <v>9124819.9428325798</v>
      </c>
      <c r="G32" s="61">
        <f t="shared" si="0"/>
        <v>7.6969825780526246E-2</v>
      </c>
      <c r="H32" s="61">
        <f t="shared" si="1"/>
        <v>6.6418374365182498E-2</v>
      </c>
      <c r="I32" s="61">
        <f t="shared" si="2"/>
        <v>4.489481319498112E-2</v>
      </c>
      <c r="J32" s="138">
        <f t="shared" si="3"/>
        <v>-2.5459250808208767E-2</v>
      </c>
    </row>
    <row r="33" spans="1:10" x14ac:dyDescent="0.25">
      <c r="A33" s="55" t="s">
        <v>35</v>
      </c>
      <c r="B33" s="56">
        <v>8424097.7331049033</v>
      </c>
      <c r="C33" s="56">
        <v>9268653.5155959148</v>
      </c>
      <c r="D33" s="56">
        <v>9541032.5343949255</v>
      </c>
      <c r="E33" s="56">
        <v>9804597</v>
      </c>
      <c r="F33" s="58">
        <f>VLOOKUP(A33,'Schedule 2'!A72:L87,12,)</f>
        <v>10001275.198739903</v>
      </c>
      <c r="G33" s="57">
        <f t="shared" si="0"/>
        <v>0.1002547464723833</v>
      </c>
      <c r="H33" s="57">
        <f t="shared" si="1"/>
        <v>2.9387118456924988E-2</v>
      </c>
      <c r="I33" s="57">
        <f t="shared" si="2"/>
        <v>2.7624312636492787E-2</v>
      </c>
      <c r="J33" s="137">
        <f t="shared" si="3"/>
        <v>2.005979427200355E-2</v>
      </c>
    </row>
    <row r="34" spans="1:10" x14ac:dyDescent="0.25">
      <c r="A34" s="59" t="s">
        <v>36</v>
      </c>
      <c r="B34" s="60">
        <v>13128499.982336009</v>
      </c>
      <c r="C34" s="60">
        <v>13275505.039428111</v>
      </c>
      <c r="D34" s="60">
        <v>14022425.006498806</v>
      </c>
      <c r="E34" s="60">
        <v>14420004</v>
      </c>
      <c r="F34" s="62">
        <f>VLOOKUP(A34,'Schedule 2'!A73:L87,12,)</f>
        <v>14403213.831463145</v>
      </c>
      <c r="G34" s="61">
        <f t="shared" si="0"/>
        <v>1.1197399344166747E-2</v>
      </c>
      <c r="H34" s="61">
        <f t="shared" si="1"/>
        <v>5.6263017101974677E-2</v>
      </c>
      <c r="I34" s="61">
        <f t="shared" si="2"/>
        <v>2.8353083957798564E-2</v>
      </c>
      <c r="J34" s="138">
        <f t="shared" si="3"/>
        <v>-1.1643664271421272E-3</v>
      </c>
    </row>
    <row r="35" spans="1:10" ht="15.75" thickBot="1" x14ac:dyDescent="0.3">
      <c r="A35" s="55" t="s">
        <v>37</v>
      </c>
      <c r="B35" s="56">
        <v>13128870.946122682</v>
      </c>
      <c r="C35" s="56">
        <v>13487723.222590644</v>
      </c>
      <c r="D35" s="56">
        <v>13928164.42407584</v>
      </c>
      <c r="E35" s="56">
        <v>14087070</v>
      </c>
      <c r="F35" s="58">
        <f>VLOOKUP(A35,'Schedule 2'!A74:L88,12,)</f>
        <v>13558979.519657463</v>
      </c>
      <c r="G35" s="57">
        <f t="shared" si="0"/>
        <v>2.7333064506505966E-2</v>
      </c>
      <c r="H35" s="57">
        <f t="shared" si="1"/>
        <v>3.2654970317562482E-2</v>
      </c>
      <c r="I35" s="57">
        <f t="shared" si="2"/>
        <v>1.1408938829690962E-2</v>
      </c>
      <c r="J35" s="137">
        <f t="shared" si="3"/>
        <v>-3.7487602485295923E-2</v>
      </c>
    </row>
    <row r="36" spans="1:10" ht="15.75" thickBot="1" x14ac:dyDescent="0.3">
      <c r="A36" s="46" t="s">
        <v>38</v>
      </c>
      <c r="B36" s="63">
        <f>SUM(B3:B35)</f>
        <v>316737000</v>
      </c>
      <c r="C36" s="63">
        <v>331891000</v>
      </c>
      <c r="D36" s="63">
        <v>345554999.99999994</v>
      </c>
      <c r="E36" s="63">
        <v>352974350</v>
      </c>
      <c r="F36" s="52">
        <f>SUM(F3:F35)</f>
        <v>355678236</v>
      </c>
      <c r="G36" s="64">
        <f t="shared" si="0"/>
        <v>4.7844110413371332E-2</v>
      </c>
      <c r="H36" s="64">
        <f t="shared" si="1"/>
        <v>4.1170143209668053E-2</v>
      </c>
      <c r="I36" s="64">
        <f t="shared" si="2"/>
        <v>2.1470822300357462E-2</v>
      </c>
      <c r="J36" s="139">
        <f t="shared" si="3"/>
        <v>7.6602903298781388E-3</v>
      </c>
    </row>
    <row r="37" spans="1:10" x14ac:dyDescent="0.25">
      <c r="A37" s="16"/>
      <c r="B37" s="16"/>
      <c r="C37" s="16"/>
      <c r="D37" s="16"/>
      <c r="E37" s="16"/>
      <c r="G37" s="94"/>
    </row>
    <row r="38" spans="1:10" x14ac:dyDescent="0.25">
      <c r="C38" s="94"/>
    </row>
  </sheetData>
  <sortState ref="A3:J35">
    <sortCondition ref="A3:A35"/>
  </sortState>
  <conditionalFormatting sqref="G36:H36">
    <cfRule type="cellIs" dxfId="2" priority="8" operator="greaterThan">
      <formula>0.08</formula>
    </cfRule>
  </conditionalFormatting>
  <conditionalFormatting sqref="J36">
    <cfRule type="cellIs" dxfId="1" priority="2" operator="greaterThan">
      <formula>0.08</formula>
    </cfRule>
  </conditionalFormatting>
  <conditionalFormatting sqref="I36">
    <cfRule type="cellIs" dxfId="0" priority="1" operator="greaterThan">
      <formula>0.08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 of FP Holders</vt:lpstr>
      <vt:lpstr>Final apportionment(Appx1)</vt:lpstr>
      <vt:lpstr>Schedule 2</vt:lpstr>
      <vt:lpstr>Increase Year on Year</vt:lpstr>
    </vt:vector>
  </TitlesOfParts>
  <Company>London Councils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Fatmira Hoxha</dc:creator>
  <cp:lastModifiedBy>June Morse</cp:lastModifiedBy>
  <cp:lastPrinted>2014-11-28T13:18:05Z</cp:lastPrinted>
  <dcterms:created xsi:type="dcterms:W3CDTF">2010-11-19T10:25:33Z</dcterms:created>
  <dcterms:modified xsi:type="dcterms:W3CDTF">2015-12-08T15:07:38Z</dcterms:modified>
</cp:coreProperties>
</file>