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1680" windowWidth="16605" windowHeight="8775"/>
  </bookViews>
  <sheets>
    <sheet name="Council Tax Monitor 2017-18" sheetId="1" r:id="rId1"/>
    <sheet name="Sheet1" sheetId="3" state="hidden" r:id="rId2"/>
  </sheets>
  <calcPr calcId="145621"/>
</workbook>
</file>

<file path=xl/calcChain.xml><?xml version="1.0" encoding="utf-8"?>
<calcChain xmlns="http://schemas.openxmlformats.org/spreadsheetml/2006/main">
  <c r="K16" i="1" l="1"/>
  <c r="F32" i="1" l="1"/>
  <c r="U32" i="1" s="1"/>
  <c r="G32" i="1"/>
  <c r="J32" i="1"/>
  <c r="K32" i="1"/>
  <c r="L32" i="1"/>
  <c r="N32" i="1" s="1"/>
  <c r="M32" i="1"/>
  <c r="O32" i="1" s="1"/>
  <c r="Q32" i="1"/>
  <c r="S32" i="1"/>
  <c r="T32" i="1"/>
  <c r="V32" i="1"/>
  <c r="W32" i="1"/>
  <c r="P45" i="1" l="1"/>
  <c r="D45" i="1"/>
  <c r="Q45" i="1" s="1"/>
  <c r="Q34" i="1"/>
  <c r="S33" i="1"/>
  <c r="S26" i="1"/>
  <c r="J45" i="1"/>
  <c r="L45" i="1" s="1"/>
  <c r="N45" i="1" s="1"/>
  <c r="J44" i="1"/>
  <c r="J12" i="1"/>
  <c r="T12" i="1" s="1"/>
  <c r="Q11" i="1"/>
  <c r="P44" i="1"/>
  <c r="Q44" i="1" s="1"/>
  <c r="Q26" i="1"/>
  <c r="G44" i="1"/>
  <c r="F14" i="1"/>
  <c r="G45" i="1" l="1"/>
  <c r="W44" i="1"/>
  <c r="V45" i="1"/>
  <c r="W45" i="1" s="1"/>
  <c r="V44" i="1"/>
  <c r="L44" i="1"/>
  <c r="N44" i="1" s="1"/>
  <c r="S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3" i="1"/>
  <c r="Q35" i="1"/>
  <c r="Q36" i="1"/>
  <c r="Q37" i="1"/>
  <c r="Q38" i="1"/>
  <c r="Q39" i="1"/>
  <c r="Q40" i="1"/>
  <c r="Q41" i="1"/>
  <c r="Q42" i="1"/>
  <c r="Q10" i="1"/>
  <c r="J10" i="1"/>
  <c r="K10" i="1" l="1"/>
  <c r="V10" i="1" s="1"/>
  <c r="T10" i="1"/>
  <c r="L10" i="1"/>
  <c r="N10" i="1" s="1"/>
  <c r="M10" i="1" l="1"/>
  <c r="O10" i="1" s="1"/>
  <c r="J11" i="1" l="1"/>
  <c r="L11" i="1" s="1"/>
  <c r="N11" i="1" s="1"/>
  <c r="J13" i="1"/>
  <c r="L13" i="1" s="1"/>
  <c r="N13" i="1" s="1"/>
  <c r="J14" i="1"/>
  <c r="L14" i="1" s="1"/>
  <c r="N14" i="1" s="1"/>
  <c r="J15" i="1"/>
  <c r="L15" i="1" s="1"/>
  <c r="N15" i="1" s="1"/>
  <c r="J16" i="1"/>
  <c r="J17" i="1"/>
  <c r="T17" i="1" s="1"/>
  <c r="J18" i="1"/>
  <c r="J19" i="1"/>
  <c r="J20" i="1"/>
  <c r="J21" i="1"/>
  <c r="J22" i="1"/>
  <c r="J23" i="1"/>
  <c r="K23" i="1" s="1"/>
  <c r="J24" i="1"/>
  <c r="J25" i="1"/>
  <c r="J26" i="1"/>
  <c r="J27" i="1"/>
  <c r="J28" i="1"/>
  <c r="J29" i="1"/>
  <c r="J30" i="1"/>
  <c r="J31" i="1"/>
  <c r="J33" i="1"/>
  <c r="K33" i="1" s="1"/>
  <c r="M33" i="1" s="1"/>
  <c r="J34" i="1"/>
  <c r="J35" i="1"/>
  <c r="J36" i="1"/>
  <c r="J37" i="1"/>
  <c r="J38" i="1"/>
  <c r="J39" i="1"/>
  <c r="L39" i="1" s="1"/>
  <c r="J40" i="1"/>
  <c r="J41" i="1"/>
  <c r="J42" i="1"/>
  <c r="F11" i="1"/>
  <c r="G11" i="1"/>
  <c r="F12" i="1"/>
  <c r="G12" i="1"/>
  <c r="F13" i="1"/>
  <c r="G13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G10" i="1"/>
  <c r="W10" i="1" s="1"/>
  <c r="F10" i="1"/>
  <c r="U10" i="1" s="1"/>
  <c r="T39" i="1" l="1"/>
  <c r="U39" i="1" s="1"/>
  <c r="K39" i="1"/>
  <c r="K31" i="1"/>
  <c r="T31" i="1"/>
  <c r="U31" i="1" s="1"/>
  <c r="T19" i="1"/>
  <c r="U19" i="1" s="1"/>
  <c r="K19" i="1"/>
  <c r="N39" i="1"/>
  <c r="L31" i="1"/>
  <c r="N31" i="1" s="1"/>
  <c r="L19" i="1"/>
  <c r="N19" i="1" s="1"/>
  <c r="T40" i="1"/>
  <c r="U40" i="1" s="1"/>
  <c r="K40" i="1"/>
  <c r="T36" i="1"/>
  <c r="U36" i="1" s="1"/>
  <c r="K36" i="1"/>
  <c r="T28" i="1"/>
  <c r="U28" i="1" s="1"/>
  <c r="K28" i="1"/>
  <c r="T24" i="1"/>
  <c r="U24" i="1" s="1"/>
  <c r="K24" i="1"/>
  <c r="T20" i="1"/>
  <c r="U20" i="1" s="1"/>
  <c r="K20" i="1"/>
  <c r="T16" i="1"/>
  <c r="U16" i="1" s="1"/>
  <c r="L16" i="1"/>
  <c r="N16" i="1" s="1"/>
  <c r="U12" i="1"/>
  <c r="K12" i="1"/>
  <c r="L40" i="1"/>
  <c r="N40" i="1" s="1"/>
  <c r="L36" i="1"/>
  <c r="N36" i="1" s="1"/>
  <c r="L28" i="1"/>
  <c r="N28" i="1" s="1"/>
  <c r="L24" i="1"/>
  <c r="N24" i="1" s="1"/>
  <c r="L20" i="1"/>
  <c r="N20" i="1" s="1"/>
  <c r="T27" i="1"/>
  <c r="U27" i="1" s="1"/>
  <c r="K27" i="1"/>
  <c r="K15" i="1"/>
  <c r="T15" i="1"/>
  <c r="U15" i="1" s="1"/>
  <c r="L27" i="1"/>
  <c r="N27" i="1" s="1"/>
  <c r="K42" i="1"/>
  <c r="T42" i="1"/>
  <c r="U42" i="1" s="1"/>
  <c r="T38" i="1"/>
  <c r="U38" i="1" s="1"/>
  <c r="K38" i="1"/>
  <c r="T34" i="1"/>
  <c r="U34" i="1" s="1"/>
  <c r="K34" i="1"/>
  <c r="T30" i="1"/>
  <c r="U30" i="1" s="1"/>
  <c r="K30" i="1"/>
  <c r="K26" i="1"/>
  <c r="T26" i="1"/>
  <c r="U26" i="1" s="1"/>
  <c r="T22" i="1"/>
  <c r="U22" i="1" s="1"/>
  <c r="K22" i="1"/>
  <c r="T18" i="1"/>
  <c r="U18" i="1" s="1"/>
  <c r="K18" i="1"/>
  <c r="K14" i="1"/>
  <c r="T14" i="1"/>
  <c r="U14" i="1" s="1"/>
  <c r="L42" i="1"/>
  <c r="N42" i="1" s="1"/>
  <c r="L38" i="1"/>
  <c r="N38" i="1" s="1"/>
  <c r="L34" i="1"/>
  <c r="N34" i="1" s="1"/>
  <c r="L30" i="1"/>
  <c r="N30" i="1" s="1"/>
  <c r="L26" i="1"/>
  <c r="N26" i="1" s="1"/>
  <c r="L22" i="1"/>
  <c r="N22" i="1" s="1"/>
  <c r="L18" i="1"/>
  <c r="N18" i="1" s="1"/>
  <c r="T35" i="1"/>
  <c r="U35" i="1" s="1"/>
  <c r="K35" i="1"/>
  <c r="T23" i="1"/>
  <c r="U23" i="1" s="1"/>
  <c r="T11" i="1"/>
  <c r="U11" i="1" s="1"/>
  <c r="K11" i="1"/>
  <c r="M11" i="1" s="1"/>
  <c r="L35" i="1"/>
  <c r="N35" i="1" s="1"/>
  <c r="L23" i="1"/>
  <c r="N23" i="1" s="1"/>
  <c r="K41" i="1"/>
  <c r="V41" i="1" s="1"/>
  <c r="T41" i="1"/>
  <c r="U41" i="1" s="1"/>
  <c r="K37" i="1"/>
  <c r="T37" i="1"/>
  <c r="U37" i="1" s="1"/>
  <c r="T33" i="1"/>
  <c r="U33" i="1" s="1"/>
  <c r="K29" i="1"/>
  <c r="T29" i="1"/>
  <c r="U29" i="1" s="1"/>
  <c r="K25" i="1"/>
  <c r="T25" i="1"/>
  <c r="U25" i="1" s="1"/>
  <c r="K21" i="1"/>
  <c r="T21" i="1"/>
  <c r="U21" i="1" s="1"/>
  <c r="K17" i="1"/>
  <c r="U17" i="1"/>
  <c r="T13" i="1"/>
  <c r="U13" i="1" s="1"/>
  <c r="K13" i="1"/>
  <c r="V13" i="1" s="1"/>
  <c r="L41" i="1"/>
  <c r="N41" i="1" s="1"/>
  <c r="L37" i="1"/>
  <c r="N37" i="1" s="1"/>
  <c r="L33" i="1"/>
  <c r="N33" i="1" s="1"/>
  <c r="L29" i="1"/>
  <c r="N29" i="1" s="1"/>
  <c r="L25" i="1"/>
  <c r="N25" i="1" s="1"/>
  <c r="L21" i="1"/>
  <c r="N21" i="1" s="1"/>
  <c r="L17" i="1"/>
  <c r="N17" i="1" s="1"/>
  <c r="L12" i="1"/>
  <c r="N12" i="1" s="1"/>
  <c r="S22" i="1"/>
  <c r="V21" i="1" l="1"/>
  <c r="W21" i="1" s="1"/>
  <c r="M21" i="1"/>
  <c r="O21" i="1" s="1"/>
  <c r="V37" i="1"/>
  <c r="W37" i="1" s="1"/>
  <c r="M37" i="1"/>
  <c r="O37" i="1" s="1"/>
  <c r="V18" i="1"/>
  <c r="W18" i="1" s="1"/>
  <c r="M18" i="1"/>
  <c r="O18" i="1" s="1"/>
  <c r="V34" i="1"/>
  <c r="W34" i="1" s="1"/>
  <c r="M34" i="1"/>
  <c r="O34" i="1" s="1"/>
  <c r="M15" i="1"/>
  <c r="O15" i="1" s="1"/>
  <c r="V15" i="1"/>
  <c r="W15" i="1" s="1"/>
  <c r="V35" i="1"/>
  <c r="W35" i="1" s="1"/>
  <c r="M35" i="1"/>
  <c r="O35" i="1" s="1"/>
  <c r="V26" i="1"/>
  <c r="W26" i="1" s="1"/>
  <c r="M26" i="1"/>
  <c r="O26" i="1" s="1"/>
  <c r="M42" i="1"/>
  <c r="O42" i="1" s="1"/>
  <c r="V42" i="1"/>
  <c r="W42" i="1" s="1"/>
  <c r="V27" i="1"/>
  <c r="W27" i="1" s="1"/>
  <c r="M27" i="1"/>
  <c r="O27" i="1" s="1"/>
  <c r="M12" i="1"/>
  <c r="O12" i="1" s="1"/>
  <c r="V12" i="1"/>
  <c r="W12" i="1" s="1"/>
  <c r="V19" i="1"/>
  <c r="W19" i="1" s="1"/>
  <c r="M19" i="1"/>
  <c r="O19" i="1" s="1"/>
  <c r="V39" i="1"/>
  <c r="W39" i="1" s="1"/>
  <c r="M39" i="1"/>
  <c r="O39" i="1" s="1"/>
  <c r="M17" i="1"/>
  <c r="O17" i="1" s="1"/>
  <c r="V17" i="1"/>
  <c r="W17" i="1" s="1"/>
  <c r="V25" i="1"/>
  <c r="W25" i="1" s="1"/>
  <c r="M25" i="1"/>
  <c r="O25" i="1" s="1"/>
  <c r="O33" i="1"/>
  <c r="V33" i="1"/>
  <c r="W33" i="1" s="1"/>
  <c r="W41" i="1"/>
  <c r="M41" i="1"/>
  <c r="O41" i="1" s="1"/>
  <c r="V22" i="1"/>
  <c r="W22" i="1" s="1"/>
  <c r="M22" i="1"/>
  <c r="O22" i="1" s="1"/>
  <c r="V30" i="1"/>
  <c r="W30" i="1" s="1"/>
  <c r="M30" i="1"/>
  <c r="O30" i="1" s="1"/>
  <c r="V38" i="1"/>
  <c r="W38" i="1" s="1"/>
  <c r="M38" i="1"/>
  <c r="O38" i="1" s="1"/>
  <c r="V20" i="1"/>
  <c r="W20" i="1" s="1"/>
  <c r="M20" i="1"/>
  <c r="O20" i="1" s="1"/>
  <c r="M28" i="1"/>
  <c r="O28" i="1" s="1"/>
  <c r="V28" i="1"/>
  <c r="W28" i="1" s="1"/>
  <c r="V36" i="1"/>
  <c r="W36" i="1" s="1"/>
  <c r="M36" i="1"/>
  <c r="O36" i="1" s="1"/>
  <c r="W13" i="1"/>
  <c r="M13" i="1"/>
  <c r="O13" i="1" s="1"/>
  <c r="V23" i="1"/>
  <c r="W23" i="1" s="1"/>
  <c r="M23" i="1"/>
  <c r="O23" i="1" s="1"/>
  <c r="V14" i="1"/>
  <c r="W14" i="1" s="1"/>
  <c r="M14" i="1"/>
  <c r="O14" i="1" s="1"/>
  <c r="V16" i="1"/>
  <c r="W16" i="1" s="1"/>
  <c r="M16" i="1"/>
  <c r="O16" i="1" s="1"/>
  <c r="V24" i="1"/>
  <c r="W24" i="1" s="1"/>
  <c r="M24" i="1"/>
  <c r="O24" i="1" s="1"/>
  <c r="V31" i="1"/>
  <c r="W31" i="1" s="1"/>
  <c r="M31" i="1"/>
  <c r="O31" i="1" s="1"/>
  <c r="V11" i="1"/>
  <c r="W11" i="1" s="1"/>
  <c r="O11" i="1"/>
  <c r="V29" i="1"/>
  <c r="W29" i="1" s="1"/>
  <c r="M29" i="1"/>
  <c r="O29" i="1" s="1"/>
  <c r="V40" i="1"/>
  <c r="W40" i="1" s="1"/>
  <c r="M40" i="1"/>
  <c r="O40" i="1" s="1"/>
  <c r="S16" i="1"/>
  <c r="S27" i="1" l="1"/>
  <c r="S18" i="1"/>
  <c r="S21" i="1"/>
  <c r="S15" i="1"/>
  <c r="S20" i="1"/>
  <c r="S23" i="1" l="1"/>
  <c r="S28" i="1" l="1"/>
  <c r="S29" i="1"/>
  <c r="S31" i="1"/>
  <c r="S37" i="1"/>
  <c r="S39" i="1"/>
  <c r="S41" i="1"/>
  <c r="S42" i="1"/>
  <c r="S11" i="1"/>
  <c r="S12" i="1"/>
  <c r="S13" i="1"/>
  <c r="S14" i="1"/>
  <c r="S17" i="1"/>
  <c r="S19" i="1"/>
  <c r="S24" i="1"/>
  <c r="S25" i="1"/>
  <c r="S30" i="1"/>
  <c r="S34" i="1"/>
  <c r="S35" i="1"/>
  <c r="S36" i="1"/>
  <c r="S38" i="1"/>
  <c r="S40" i="1"/>
</calcChain>
</file>

<file path=xl/sharedStrings.xml><?xml version="1.0" encoding="utf-8"?>
<sst xmlns="http://schemas.openxmlformats.org/spreadsheetml/2006/main" count="127" uniqueCount="64">
  <si>
    <t>(Band D)</t>
  </si>
  <si>
    <t>£</t>
  </si>
  <si>
    <t>%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</si>
  <si>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</si>
  <si>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</si>
  <si>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</si>
  <si>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</si>
  <si>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</si>
  <si>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</si>
  <si>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</si>
  <si>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</si>
  <si>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</si>
  <si>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</si>
  <si>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</si>
  <si>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</si>
  <si>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</si>
  <si>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</si>
  <si>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</si>
  <si>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</si>
  <si>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</si>
  <si>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</si>
  <si>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</si>
  <si>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</si>
  <si>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</si>
  <si>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</si>
  <si>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</si>
  <si>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</si>
  <si>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</si>
  <si>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</si>
  <si>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</si>
  <si>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</si>
  <si>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</si>
  <si>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</si>
  <si>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</si>
  <si>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</si>
  <si>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</si>
  <si>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</si>
  <si>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GLA - City of London</t>
  </si>
  <si>
    <t>2016-17</t>
  </si>
  <si>
    <t>CONFIDENTIAL - DRAFT</t>
  </si>
  <si>
    <t>2017-18</t>
  </si>
  <si>
    <t>2017-18 Council taxbase for tax setting (No of Band D equivalents)</t>
  </si>
  <si>
    <t>Percentage increase in taxbase (%)</t>
  </si>
  <si>
    <t>GLA SHARE of Collection fund surplus/(deficit) estimate for 2016-17</t>
  </si>
  <si>
    <t>Total</t>
  </si>
  <si>
    <t>Total Metropolitan Police District</t>
  </si>
  <si>
    <t>£m</t>
  </si>
  <si>
    <t>No.</t>
  </si>
  <si>
    <t>% increase in main Council tax</t>
  </si>
  <si>
    <t>% increase - Social Care Precept</t>
  </si>
  <si>
    <t>Change in Council Tax</t>
  </si>
  <si>
    <t>Change in tax base</t>
  </si>
  <si>
    <t>Change in collectin rate</t>
  </si>
  <si>
    <t>Council Tax for the authority</t>
  </si>
  <si>
    <t>Council Tax for area of billing authority (incl GLA precept)</t>
  </si>
  <si>
    <t>Council Tax income (excl GLA)</t>
  </si>
  <si>
    <t>Council Tax income (incl GLA)</t>
  </si>
  <si>
    <t>Change in Council Tax (incl GLA precept)</t>
  </si>
  <si>
    <t>CT income Excl GLA</t>
  </si>
  <si>
    <t>Change in CT income Excl GLA</t>
  </si>
  <si>
    <t>CT income Incl GLA</t>
  </si>
  <si>
    <t>Change in CT income Incl GLA</t>
  </si>
  <si>
    <t>Tax base for caculating Council Tax</t>
  </si>
  <si>
    <t>Collection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</si>
</sst>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0_ ;[Red]\-0.00\ "/>
    <numFmt numFmtId="166" formatCode="0.0%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56"/>
      <name val="Arial"/>
      <family val="2"/>
    </font>
    <font>
      <b/>
      <sz val="10"/>
      <color theme="0" tint="-0.499984740745262"/>
      <name val="Arial"/>
      <family val="2"/>
    </font>
    <font>
      <sz val="10"/>
      <color rgb="FF002060"/>
      <name val="Arial"/>
      <family val="2"/>
    </font>
    <font>
      <b/>
      <sz val="10"/>
      <color rgb="FF175D2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/>
    <xf numFmtId="0" fontId="1" fillId="3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4" fontId="0" fillId="0" borderId="0" xfId="0" applyNumberFormat="1"/>
    <xf numFmtId="3" fontId="0" fillId="0" borderId="0" xfId="0" applyNumberFormat="1"/>
    <xf numFmtId="0" fontId="4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3" fontId="3" fillId="2" borderId="0" xfId="0" applyNumberFormat="1" applyFont="1" applyFill="1" applyBorder="1"/>
    <xf numFmtId="2" fontId="4" fillId="4" borderId="0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4" fontId="5" fillId="2" borderId="0" xfId="3" applyNumberFormat="1" applyFont="1" applyFill="1" applyBorder="1" applyAlignment="1" applyProtection="1">
      <alignment horizontal="right" vertical="center"/>
      <protection hidden="1"/>
    </xf>
    <xf numFmtId="43" fontId="1" fillId="2" borderId="0" xfId="0" applyNumberFormat="1" applyFont="1" applyFill="1" applyBorder="1" applyAlignment="1">
      <alignment horizontal="right" vertical="center"/>
    </xf>
    <xf numFmtId="3" fontId="1" fillId="2" borderId="0" xfId="3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164" fontId="1" fillId="4" borderId="5" xfId="3" applyNumberFormat="1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16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right" vertical="center"/>
    </xf>
    <xf numFmtId="3" fontId="1" fillId="5" borderId="0" xfId="3" applyNumberFormat="1" applyFont="1" applyFill="1" applyBorder="1" applyAlignment="1" applyProtection="1">
      <alignment horizontal="right" vertical="center"/>
      <protection hidden="1"/>
    </xf>
    <xf numFmtId="164" fontId="1" fillId="4" borderId="0" xfId="3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5" fontId="4" fillId="5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center" vertical="center" wrapText="1"/>
    </xf>
    <xf numFmtId="165" fontId="4" fillId="5" borderId="1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8" fillId="2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4" fontId="1" fillId="4" borderId="6" xfId="3" applyNumberFormat="1" applyFont="1" applyFill="1" applyBorder="1" applyAlignment="1" applyProtection="1">
      <alignment horizontal="center" vertical="center"/>
      <protection hidden="1"/>
    </xf>
    <xf numFmtId="165" fontId="1" fillId="5" borderId="5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4" fontId="1" fillId="4" borderId="3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 vertical="center"/>
    </xf>
    <xf numFmtId="4" fontId="1" fillId="4" borderId="3" xfId="3" applyNumberFormat="1" applyFont="1" applyFill="1" applyBorder="1" applyAlignment="1" applyProtection="1">
      <alignment horizontal="center" vertical="center"/>
      <protection hidden="1"/>
    </xf>
    <xf numFmtId="3" fontId="1" fillId="4" borderId="0" xfId="3" applyNumberFormat="1" applyFont="1" applyFill="1" applyBorder="1" applyAlignment="1" applyProtection="1">
      <alignment horizontal="center" vertical="center"/>
      <protection hidden="1"/>
    </xf>
    <xf numFmtId="4" fontId="1" fillId="4" borderId="4" xfId="3" applyNumberFormat="1" applyFont="1" applyFill="1" applyBorder="1" applyAlignment="1" applyProtection="1">
      <alignment horizontal="center" vertical="center"/>
      <protection hidden="1"/>
    </xf>
    <xf numFmtId="43" fontId="1" fillId="4" borderId="7" xfId="0" applyNumberFormat="1" applyFont="1" applyFill="1" applyBorder="1" applyAlignment="1">
      <alignment horizontal="center" vertical="center"/>
    </xf>
    <xf numFmtId="3" fontId="1" fillId="4" borderId="7" xfId="3" applyNumberFormat="1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6" fontId="1" fillId="4" borderId="0" xfId="3" applyNumberFormat="1" applyFont="1" applyFill="1" applyBorder="1" applyAlignment="1">
      <alignment horizontal="center" vertical="center"/>
    </xf>
    <xf numFmtId="4" fontId="1" fillId="5" borderId="3" xfId="3" applyNumberFormat="1" applyFont="1" applyFill="1" applyBorder="1" applyAlignment="1" applyProtection="1">
      <alignment horizontal="center"/>
      <protection hidden="1"/>
    </xf>
    <xf numFmtId="2" fontId="1" fillId="5" borderId="0" xfId="3" applyNumberFormat="1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10" fontId="1" fillId="5" borderId="0" xfId="3" applyNumberFormat="1" applyFont="1" applyFill="1" applyBorder="1" applyAlignment="1">
      <alignment horizontal="center"/>
    </xf>
    <xf numFmtId="10" fontId="1" fillId="5" borderId="3" xfId="3" applyNumberFormat="1" applyFont="1" applyFill="1" applyBorder="1" applyAlignment="1">
      <alignment horizontal="center"/>
    </xf>
    <xf numFmtId="3" fontId="1" fillId="5" borderId="0" xfId="3" applyNumberFormat="1" applyFont="1" applyFill="1" applyBorder="1" applyAlignment="1" applyProtection="1">
      <alignment horizontal="center"/>
      <protection hidden="1"/>
    </xf>
    <xf numFmtId="4" fontId="1" fillId="5" borderId="3" xfId="3" applyNumberFormat="1" applyFont="1" applyFill="1" applyBorder="1" applyAlignment="1">
      <alignment horizontal="center"/>
    </xf>
    <xf numFmtId="4" fontId="1" fillId="5" borderId="0" xfId="3" applyNumberFormat="1" applyFont="1" applyFill="1" applyBorder="1" applyAlignment="1" applyProtection="1">
      <alignment horizontal="center"/>
      <protection hidden="1"/>
    </xf>
    <xf numFmtId="4" fontId="1" fillId="5" borderId="4" xfId="3" applyNumberFormat="1" applyFont="1" applyFill="1" applyBorder="1" applyAlignment="1" applyProtection="1">
      <alignment horizontal="center"/>
      <protection hidden="1"/>
    </xf>
    <xf numFmtId="2" fontId="1" fillId="5" borderId="7" xfId="3" applyNumberFormat="1" applyFont="1" applyFill="1" applyBorder="1" applyAlignment="1">
      <alignment horizontal="center"/>
    </xf>
    <xf numFmtId="4" fontId="1" fillId="5" borderId="7" xfId="3" applyNumberFormat="1" applyFont="1" applyFill="1" applyBorder="1" applyAlignment="1" applyProtection="1">
      <alignment horizontal="center"/>
      <protection hidden="1"/>
    </xf>
    <xf numFmtId="10" fontId="1" fillId="5" borderId="7" xfId="3" applyNumberFormat="1" applyFont="1" applyFill="1" applyBorder="1" applyAlignment="1">
      <alignment horizontal="center"/>
    </xf>
    <xf numFmtId="10" fontId="1" fillId="5" borderId="4" xfId="3" applyNumberFormat="1" applyFont="1" applyFill="1" applyBorder="1" applyAlignment="1">
      <alignment horizontal="center"/>
    </xf>
    <xf numFmtId="3" fontId="1" fillId="5" borderId="7" xfId="3" applyNumberFormat="1" applyFont="1" applyFill="1" applyBorder="1" applyAlignment="1" applyProtection="1">
      <alignment horizontal="center"/>
      <protection hidden="1"/>
    </xf>
    <xf numFmtId="10" fontId="1" fillId="5" borderId="6" xfId="3" applyNumberFormat="1" applyFont="1" applyFill="1" applyBorder="1" applyAlignment="1">
      <alignment horizontal="center"/>
    </xf>
    <xf numFmtId="166" fontId="1" fillId="5" borderId="3" xfId="3" applyNumberFormat="1" applyFont="1" applyFill="1" applyBorder="1" applyAlignment="1">
      <alignment horizontal="center"/>
    </xf>
    <xf numFmtId="4" fontId="1" fillId="5" borderId="0" xfId="3" applyNumberFormat="1" applyFont="1" applyFill="1" applyBorder="1" applyAlignment="1">
      <alignment horizontal="center"/>
    </xf>
    <xf numFmtId="4" fontId="1" fillId="5" borderId="7" xfId="0" applyNumberFormat="1" applyFont="1" applyFill="1" applyBorder="1" applyAlignment="1">
      <alignment horizontal="center"/>
    </xf>
    <xf numFmtId="164" fontId="1" fillId="5" borderId="0" xfId="3" applyNumberFormat="1" applyFont="1" applyFill="1" applyBorder="1" applyAlignment="1" applyProtection="1">
      <alignment horizontal="center"/>
      <protection hidden="1"/>
    </xf>
    <xf numFmtId="166" fontId="1" fillId="5" borderId="0" xfId="3" applyNumberFormat="1" applyFont="1" applyFill="1" applyBorder="1" applyAlignment="1">
      <alignment horizontal="center"/>
    </xf>
    <xf numFmtId="166" fontId="1" fillId="5" borderId="5" xfId="3" applyNumberFormat="1" applyFont="1" applyFill="1" applyBorder="1" applyAlignment="1">
      <alignment horizontal="center"/>
    </xf>
    <xf numFmtId="164" fontId="1" fillId="5" borderId="7" xfId="3" applyNumberFormat="1" applyFont="1" applyFill="1" applyBorder="1" applyAlignment="1" applyProtection="1">
      <alignment horizontal="center"/>
      <protection hidden="1"/>
    </xf>
    <xf numFmtId="166" fontId="1" fillId="5" borderId="6" xfId="3" applyNumberFormat="1" applyFont="1" applyFill="1" applyBorder="1" applyAlignment="1">
      <alignment horizontal="center"/>
    </xf>
    <xf numFmtId="3" fontId="4" fillId="5" borderId="3" xfId="3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10" fontId="1" fillId="5" borderId="5" xfId="3" applyNumberFormat="1" applyFont="1" applyFill="1" applyBorder="1" applyAlignment="1">
      <alignment horizontal="center"/>
    </xf>
    <xf numFmtId="166" fontId="1" fillId="5" borderId="3" xfId="3" applyNumberFormat="1" applyFont="1" applyFill="1" applyBorder="1" applyAlignment="1" applyProtection="1">
      <alignment horizontal="center"/>
      <protection hidden="1"/>
    </xf>
    <xf numFmtId="166" fontId="1" fillId="5" borderId="5" xfId="3" applyNumberFormat="1" applyFont="1" applyFill="1" applyBorder="1" applyAlignment="1" applyProtection="1">
      <alignment horizontal="center"/>
      <protection hidden="1"/>
    </xf>
    <xf numFmtId="166" fontId="1" fillId="5" borderId="4" xfId="3" applyNumberFormat="1" applyFont="1" applyFill="1" applyBorder="1" applyAlignment="1" applyProtection="1">
      <alignment horizontal="center"/>
      <protection hidden="1"/>
    </xf>
    <xf numFmtId="166" fontId="1" fillId="5" borderId="6" xfId="3" applyNumberFormat="1" applyFont="1" applyFill="1" applyBorder="1" applyAlignment="1" applyProtection="1">
      <alignment horizontal="center"/>
      <protection hidden="1"/>
    </xf>
    <xf numFmtId="3" fontId="4" fillId="5" borderId="0" xfId="3" applyNumberFormat="1" applyFont="1" applyFill="1" applyBorder="1" applyAlignment="1">
      <alignment horizontal="right" vertical="center"/>
    </xf>
    <xf numFmtId="166" fontId="1" fillId="5" borderId="1" xfId="3" applyNumberFormat="1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1" fillId="5" borderId="1" xfId="3" applyNumberFormat="1" applyFont="1" applyFill="1" applyBorder="1" applyAlignment="1" applyProtection="1">
      <alignment horizontal="center"/>
      <protection hidden="1"/>
    </xf>
    <xf numFmtId="166" fontId="1" fillId="5" borderId="2" xfId="3" applyNumberFormat="1" applyFont="1" applyFill="1" applyBorder="1" applyAlignment="1" applyProtection="1">
      <alignment horizontal="center"/>
      <protection hidden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4"/>
    <cellStyle name="Percent" xfId="3" builtinId="5"/>
    <cellStyle name="Percent 2" xfId="2"/>
    <cellStyle name="Percent 2 2" xfId="6"/>
    <cellStyle name="Percent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28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E371"/>
  <sheetViews>
    <sheetView tabSelected="1" zoomScale="69" zoomScaleNormal="69" workbookViewId="0">
      <selection activeCell="K20" sqref="K20"/>
    </sheetView>
  </sheetViews>
  <sheetFormatPr defaultRowHeight="12.75" x14ac:dyDescent="0.2"/>
  <cols>
    <col min="1" max="1" width="31.125" style="8" customWidth="1"/>
    <col min="2" max="2" width="16" style="24" bestFit="1" customWidth="1"/>
    <col min="3" max="3" width="17.625" style="25" customWidth="1"/>
    <col min="4" max="4" width="14.125" style="25" bestFit="1" customWidth="1"/>
    <col min="5" max="5" width="14.125" style="25" customWidth="1"/>
    <col min="6" max="6" width="13.875" style="25" bestFit="1" customWidth="1"/>
    <col min="7" max="7" width="13.875" style="25" customWidth="1"/>
    <col min="8" max="12" width="14.125" style="25" customWidth="1"/>
    <col min="13" max="13" width="15" style="25" bestFit="1" customWidth="1"/>
    <col min="14" max="15" width="15" style="25" customWidth="1"/>
    <col min="16" max="16" width="14.125" style="26" customWidth="1"/>
    <col min="17" max="19" width="13.375" style="26" customWidth="1"/>
    <col min="20" max="20" width="13.875" style="25" bestFit="1" customWidth="1"/>
    <col min="21" max="21" width="13.375" style="26" customWidth="1"/>
    <col min="22" max="22" width="13.875" style="25" bestFit="1" customWidth="1"/>
    <col min="23" max="23" width="13.375" style="25" customWidth="1"/>
    <col min="24" max="24" width="15.25" style="1" customWidth="1"/>
    <col min="25" max="258" width="9" style="1"/>
    <col min="259" max="259" width="31.125" style="1" customWidth="1"/>
    <col min="260" max="260" width="16" style="1" bestFit="1" customWidth="1"/>
    <col min="261" max="261" width="16.375" style="1" bestFit="1" customWidth="1"/>
    <col min="262" max="262" width="14.125" style="1" bestFit="1" customWidth="1"/>
    <col min="263" max="263" width="14.125" style="1" customWidth="1"/>
    <col min="264" max="265" width="13.875" style="1" bestFit="1" customWidth="1"/>
    <col min="266" max="268" width="14.125" style="1" customWidth="1"/>
    <col min="269" max="269" width="15" style="1" bestFit="1" customWidth="1"/>
    <col min="270" max="271" width="15" style="1" customWidth="1"/>
    <col min="272" max="275" width="13.375" style="1" customWidth="1"/>
    <col min="276" max="276" width="13.875" style="1" bestFit="1" customWidth="1"/>
    <col min="277" max="277" width="13.375" style="1" customWidth="1"/>
    <col min="278" max="278" width="13.875" style="1" bestFit="1" customWidth="1"/>
    <col min="279" max="279" width="13.375" style="1" customWidth="1"/>
    <col min="280" max="514" width="9" style="1"/>
    <col min="515" max="515" width="31.125" style="1" customWidth="1"/>
    <col min="516" max="516" width="16" style="1" bestFit="1" customWidth="1"/>
    <col min="517" max="517" width="16.375" style="1" bestFit="1" customWidth="1"/>
    <col min="518" max="518" width="14.125" style="1" bestFit="1" customWidth="1"/>
    <col min="519" max="519" width="14.125" style="1" customWidth="1"/>
    <col min="520" max="521" width="13.875" style="1" bestFit="1" customWidth="1"/>
    <col min="522" max="524" width="14.125" style="1" customWidth="1"/>
    <col min="525" max="525" width="15" style="1" bestFit="1" customWidth="1"/>
    <col min="526" max="527" width="15" style="1" customWidth="1"/>
    <col min="528" max="531" width="13.375" style="1" customWidth="1"/>
    <col min="532" max="532" width="13.875" style="1" bestFit="1" customWidth="1"/>
    <col min="533" max="533" width="13.375" style="1" customWidth="1"/>
    <col min="534" max="534" width="13.875" style="1" bestFit="1" customWidth="1"/>
    <col min="535" max="535" width="13.375" style="1" customWidth="1"/>
    <col min="536" max="770" width="9" style="1"/>
    <col min="771" max="771" width="31.125" style="1" customWidth="1"/>
    <col min="772" max="772" width="16" style="1" bestFit="1" customWidth="1"/>
    <col min="773" max="773" width="16.375" style="1" bestFit="1" customWidth="1"/>
    <col min="774" max="774" width="14.125" style="1" bestFit="1" customWidth="1"/>
    <col min="775" max="775" width="14.125" style="1" customWidth="1"/>
    <col min="776" max="777" width="13.875" style="1" bestFit="1" customWidth="1"/>
    <col min="778" max="780" width="14.125" style="1" customWidth="1"/>
    <col min="781" max="781" width="15" style="1" bestFit="1" customWidth="1"/>
    <col min="782" max="783" width="15" style="1" customWidth="1"/>
    <col min="784" max="787" width="13.375" style="1" customWidth="1"/>
    <col min="788" max="788" width="13.875" style="1" bestFit="1" customWidth="1"/>
    <col min="789" max="789" width="13.375" style="1" customWidth="1"/>
    <col min="790" max="790" width="13.875" style="1" bestFit="1" customWidth="1"/>
    <col min="791" max="791" width="13.375" style="1" customWidth="1"/>
    <col min="792" max="1026" width="9" style="1"/>
    <col min="1027" max="1027" width="31.125" style="1" customWidth="1"/>
    <col min="1028" max="1028" width="16" style="1" bestFit="1" customWidth="1"/>
    <col min="1029" max="1029" width="16.375" style="1" bestFit="1" customWidth="1"/>
    <col min="1030" max="1030" width="14.125" style="1" bestFit="1" customWidth="1"/>
    <col min="1031" max="1031" width="14.125" style="1" customWidth="1"/>
    <col min="1032" max="1033" width="13.875" style="1" bestFit="1" customWidth="1"/>
    <col min="1034" max="1036" width="14.125" style="1" customWidth="1"/>
    <col min="1037" max="1037" width="15" style="1" bestFit="1" customWidth="1"/>
    <col min="1038" max="1039" width="15" style="1" customWidth="1"/>
    <col min="1040" max="1043" width="13.375" style="1" customWidth="1"/>
    <col min="1044" max="1044" width="13.875" style="1" bestFit="1" customWidth="1"/>
    <col min="1045" max="1045" width="13.375" style="1" customWidth="1"/>
    <col min="1046" max="1046" width="13.875" style="1" bestFit="1" customWidth="1"/>
    <col min="1047" max="1047" width="13.375" style="1" customWidth="1"/>
    <col min="1048" max="1282" width="9" style="1"/>
    <col min="1283" max="1283" width="31.125" style="1" customWidth="1"/>
    <col min="1284" max="1284" width="16" style="1" bestFit="1" customWidth="1"/>
    <col min="1285" max="1285" width="16.375" style="1" bestFit="1" customWidth="1"/>
    <col min="1286" max="1286" width="14.125" style="1" bestFit="1" customWidth="1"/>
    <col min="1287" max="1287" width="14.125" style="1" customWidth="1"/>
    <col min="1288" max="1289" width="13.875" style="1" bestFit="1" customWidth="1"/>
    <col min="1290" max="1292" width="14.125" style="1" customWidth="1"/>
    <col min="1293" max="1293" width="15" style="1" bestFit="1" customWidth="1"/>
    <col min="1294" max="1295" width="15" style="1" customWidth="1"/>
    <col min="1296" max="1299" width="13.375" style="1" customWidth="1"/>
    <col min="1300" max="1300" width="13.875" style="1" bestFit="1" customWidth="1"/>
    <col min="1301" max="1301" width="13.375" style="1" customWidth="1"/>
    <col min="1302" max="1302" width="13.875" style="1" bestFit="1" customWidth="1"/>
    <col min="1303" max="1303" width="13.375" style="1" customWidth="1"/>
    <col min="1304" max="1538" width="9" style="1"/>
    <col min="1539" max="1539" width="31.125" style="1" customWidth="1"/>
    <col min="1540" max="1540" width="16" style="1" bestFit="1" customWidth="1"/>
    <col min="1541" max="1541" width="16.375" style="1" bestFit="1" customWidth="1"/>
    <col min="1542" max="1542" width="14.125" style="1" bestFit="1" customWidth="1"/>
    <col min="1543" max="1543" width="14.125" style="1" customWidth="1"/>
    <col min="1544" max="1545" width="13.875" style="1" bestFit="1" customWidth="1"/>
    <col min="1546" max="1548" width="14.125" style="1" customWidth="1"/>
    <col min="1549" max="1549" width="15" style="1" bestFit="1" customWidth="1"/>
    <col min="1550" max="1551" width="15" style="1" customWidth="1"/>
    <col min="1552" max="1555" width="13.375" style="1" customWidth="1"/>
    <col min="1556" max="1556" width="13.875" style="1" bestFit="1" customWidth="1"/>
    <col min="1557" max="1557" width="13.375" style="1" customWidth="1"/>
    <col min="1558" max="1558" width="13.875" style="1" bestFit="1" customWidth="1"/>
    <col min="1559" max="1559" width="13.375" style="1" customWidth="1"/>
    <col min="1560" max="1794" width="9" style="1"/>
    <col min="1795" max="1795" width="31.125" style="1" customWidth="1"/>
    <col min="1796" max="1796" width="16" style="1" bestFit="1" customWidth="1"/>
    <col min="1797" max="1797" width="16.375" style="1" bestFit="1" customWidth="1"/>
    <col min="1798" max="1798" width="14.125" style="1" bestFit="1" customWidth="1"/>
    <col min="1799" max="1799" width="14.125" style="1" customWidth="1"/>
    <col min="1800" max="1801" width="13.875" style="1" bestFit="1" customWidth="1"/>
    <col min="1802" max="1804" width="14.125" style="1" customWidth="1"/>
    <col min="1805" max="1805" width="15" style="1" bestFit="1" customWidth="1"/>
    <col min="1806" max="1807" width="15" style="1" customWidth="1"/>
    <col min="1808" max="1811" width="13.375" style="1" customWidth="1"/>
    <col min="1812" max="1812" width="13.875" style="1" bestFit="1" customWidth="1"/>
    <col min="1813" max="1813" width="13.375" style="1" customWidth="1"/>
    <col min="1814" max="1814" width="13.875" style="1" bestFit="1" customWidth="1"/>
    <col min="1815" max="1815" width="13.375" style="1" customWidth="1"/>
    <col min="1816" max="2050" width="9" style="1"/>
    <col min="2051" max="2051" width="31.125" style="1" customWidth="1"/>
    <col min="2052" max="2052" width="16" style="1" bestFit="1" customWidth="1"/>
    <col min="2053" max="2053" width="16.375" style="1" bestFit="1" customWidth="1"/>
    <col min="2054" max="2054" width="14.125" style="1" bestFit="1" customWidth="1"/>
    <col min="2055" max="2055" width="14.125" style="1" customWidth="1"/>
    <col min="2056" max="2057" width="13.875" style="1" bestFit="1" customWidth="1"/>
    <col min="2058" max="2060" width="14.125" style="1" customWidth="1"/>
    <col min="2061" max="2061" width="15" style="1" bestFit="1" customWidth="1"/>
    <col min="2062" max="2063" width="15" style="1" customWidth="1"/>
    <col min="2064" max="2067" width="13.375" style="1" customWidth="1"/>
    <col min="2068" max="2068" width="13.875" style="1" bestFit="1" customWidth="1"/>
    <col min="2069" max="2069" width="13.375" style="1" customWidth="1"/>
    <col min="2070" max="2070" width="13.875" style="1" bestFit="1" customWidth="1"/>
    <col min="2071" max="2071" width="13.375" style="1" customWidth="1"/>
    <col min="2072" max="2306" width="9" style="1"/>
    <col min="2307" max="2307" width="31.125" style="1" customWidth="1"/>
    <col min="2308" max="2308" width="16" style="1" bestFit="1" customWidth="1"/>
    <col min="2309" max="2309" width="16.375" style="1" bestFit="1" customWidth="1"/>
    <col min="2310" max="2310" width="14.125" style="1" bestFit="1" customWidth="1"/>
    <col min="2311" max="2311" width="14.125" style="1" customWidth="1"/>
    <col min="2312" max="2313" width="13.875" style="1" bestFit="1" customWidth="1"/>
    <col min="2314" max="2316" width="14.125" style="1" customWidth="1"/>
    <col min="2317" max="2317" width="15" style="1" bestFit="1" customWidth="1"/>
    <col min="2318" max="2319" width="15" style="1" customWidth="1"/>
    <col min="2320" max="2323" width="13.375" style="1" customWidth="1"/>
    <col min="2324" max="2324" width="13.875" style="1" bestFit="1" customWidth="1"/>
    <col min="2325" max="2325" width="13.375" style="1" customWidth="1"/>
    <col min="2326" max="2326" width="13.875" style="1" bestFit="1" customWidth="1"/>
    <col min="2327" max="2327" width="13.375" style="1" customWidth="1"/>
    <col min="2328" max="2562" width="9" style="1"/>
    <col min="2563" max="2563" width="31.125" style="1" customWidth="1"/>
    <col min="2564" max="2564" width="16" style="1" bestFit="1" customWidth="1"/>
    <col min="2565" max="2565" width="16.375" style="1" bestFit="1" customWidth="1"/>
    <col min="2566" max="2566" width="14.125" style="1" bestFit="1" customWidth="1"/>
    <col min="2567" max="2567" width="14.125" style="1" customWidth="1"/>
    <col min="2568" max="2569" width="13.875" style="1" bestFit="1" customWidth="1"/>
    <col min="2570" max="2572" width="14.125" style="1" customWidth="1"/>
    <col min="2573" max="2573" width="15" style="1" bestFit="1" customWidth="1"/>
    <col min="2574" max="2575" width="15" style="1" customWidth="1"/>
    <col min="2576" max="2579" width="13.375" style="1" customWidth="1"/>
    <col min="2580" max="2580" width="13.875" style="1" bestFit="1" customWidth="1"/>
    <col min="2581" max="2581" width="13.375" style="1" customWidth="1"/>
    <col min="2582" max="2582" width="13.875" style="1" bestFit="1" customWidth="1"/>
    <col min="2583" max="2583" width="13.375" style="1" customWidth="1"/>
    <col min="2584" max="2818" width="9" style="1"/>
    <col min="2819" max="2819" width="31.125" style="1" customWidth="1"/>
    <col min="2820" max="2820" width="16" style="1" bestFit="1" customWidth="1"/>
    <col min="2821" max="2821" width="16.375" style="1" bestFit="1" customWidth="1"/>
    <col min="2822" max="2822" width="14.125" style="1" bestFit="1" customWidth="1"/>
    <col min="2823" max="2823" width="14.125" style="1" customWidth="1"/>
    <col min="2824" max="2825" width="13.875" style="1" bestFit="1" customWidth="1"/>
    <col min="2826" max="2828" width="14.125" style="1" customWidth="1"/>
    <col min="2829" max="2829" width="15" style="1" bestFit="1" customWidth="1"/>
    <col min="2830" max="2831" width="15" style="1" customWidth="1"/>
    <col min="2832" max="2835" width="13.375" style="1" customWidth="1"/>
    <col min="2836" max="2836" width="13.875" style="1" bestFit="1" customWidth="1"/>
    <col min="2837" max="2837" width="13.375" style="1" customWidth="1"/>
    <col min="2838" max="2838" width="13.875" style="1" bestFit="1" customWidth="1"/>
    <col min="2839" max="2839" width="13.375" style="1" customWidth="1"/>
    <col min="2840" max="3074" width="9" style="1"/>
    <col min="3075" max="3075" width="31.125" style="1" customWidth="1"/>
    <col min="3076" max="3076" width="16" style="1" bestFit="1" customWidth="1"/>
    <col min="3077" max="3077" width="16.375" style="1" bestFit="1" customWidth="1"/>
    <col min="3078" max="3078" width="14.125" style="1" bestFit="1" customWidth="1"/>
    <col min="3079" max="3079" width="14.125" style="1" customWidth="1"/>
    <col min="3080" max="3081" width="13.875" style="1" bestFit="1" customWidth="1"/>
    <col min="3082" max="3084" width="14.125" style="1" customWidth="1"/>
    <col min="3085" max="3085" width="15" style="1" bestFit="1" customWidth="1"/>
    <col min="3086" max="3087" width="15" style="1" customWidth="1"/>
    <col min="3088" max="3091" width="13.375" style="1" customWidth="1"/>
    <col min="3092" max="3092" width="13.875" style="1" bestFit="1" customWidth="1"/>
    <col min="3093" max="3093" width="13.375" style="1" customWidth="1"/>
    <col min="3094" max="3094" width="13.875" style="1" bestFit="1" customWidth="1"/>
    <col min="3095" max="3095" width="13.375" style="1" customWidth="1"/>
    <col min="3096" max="3330" width="9" style="1"/>
    <col min="3331" max="3331" width="31.125" style="1" customWidth="1"/>
    <col min="3332" max="3332" width="16" style="1" bestFit="1" customWidth="1"/>
    <col min="3333" max="3333" width="16.375" style="1" bestFit="1" customWidth="1"/>
    <col min="3334" max="3334" width="14.125" style="1" bestFit="1" customWidth="1"/>
    <col min="3335" max="3335" width="14.125" style="1" customWidth="1"/>
    <col min="3336" max="3337" width="13.875" style="1" bestFit="1" customWidth="1"/>
    <col min="3338" max="3340" width="14.125" style="1" customWidth="1"/>
    <col min="3341" max="3341" width="15" style="1" bestFit="1" customWidth="1"/>
    <col min="3342" max="3343" width="15" style="1" customWidth="1"/>
    <col min="3344" max="3347" width="13.375" style="1" customWidth="1"/>
    <col min="3348" max="3348" width="13.875" style="1" bestFit="1" customWidth="1"/>
    <col min="3349" max="3349" width="13.375" style="1" customWidth="1"/>
    <col min="3350" max="3350" width="13.875" style="1" bestFit="1" customWidth="1"/>
    <col min="3351" max="3351" width="13.375" style="1" customWidth="1"/>
    <col min="3352" max="3586" width="9" style="1"/>
    <col min="3587" max="3587" width="31.125" style="1" customWidth="1"/>
    <col min="3588" max="3588" width="16" style="1" bestFit="1" customWidth="1"/>
    <col min="3589" max="3589" width="16.375" style="1" bestFit="1" customWidth="1"/>
    <col min="3590" max="3590" width="14.125" style="1" bestFit="1" customWidth="1"/>
    <col min="3591" max="3591" width="14.125" style="1" customWidth="1"/>
    <col min="3592" max="3593" width="13.875" style="1" bestFit="1" customWidth="1"/>
    <col min="3594" max="3596" width="14.125" style="1" customWidth="1"/>
    <col min="3597" max="3597" width="15" style="1" bestFit="1" customWidth="1"/>
    <col min="3598" max="3599" width="15" style="1" customWidth="1"/>
    <col min="3600" max="3603" width="13.375" style="1" customWidth="1"/>
    <col min="3604" max="3604" width="13.875" style="1" bestFit="1" customWidth="1"/>
    <col min="3605" max="3605" width="13.375" style="1" customWidth="1"/>
    <col min="3606" max="3606" width="13.875" style="1" bestFit="1" customWidth="1"/>
    <col min="3607" max="3607" width="13.375" style="1" customWidth="1"/>
    <col min="3608" max="3842" width="9" style="1"/>
    <col min="3843" max="3843" width="31.125" style="1" customWidth="1"/>
    <col min="3844" max="3844" width="16" style="1" bestFit="1" customWidth="1"/>
    <col min="3845" max="3845" width="16.375" style="1" bestFit="1" customWidth="1"/>
    <col min="3846" max="3846" width="14.125" style="1" bestFit="1" customWidth="1"/>
    <col min="3847" max="3847" width="14.125" style="1" customWidth="1"/>
    <col min="3848" max="3849" width="13.875" style="1" bestFit="1" customWidth="1"/>
    <col min="3850" max="3852" width="14.125" style="1" customWidth="1"/>
    <col min="3853" max="3853" width="15" style="1" bestFit="1" customWidth="1"/>
    <col min="3854" max="3855" width="15" style="1" customWidth="1"/>
    <col min="3856" max="3859" width="13.375" style="1" customWidth="1"/>
    <col min="3860" max="3860" width="13.875" style="1" bestFit="1" customWidth="1"/>
    <col min="3861" max="3861" width="13.375" style="1" customWidth="1"/>
    <col min="3862" max="3862" width="13.875" style="1" bestFit="1" customWidth="1"/>
    <col min="3863" max="3863" width="13.375" style="1" customWidth="1"/>
    <col min="3864" max="4098" width="9" style="1"/>
    <col min="4099" max="4099" width="31.125" style="1" customWidth="1"/>
    <col min="4100" max="4100" width="16" style="1" bestFit="1" customWidth="1"/>
    <col min="4101" max="4101" width="16.375" style="1" bestFit="1" customWidth="1"/>
    <col min="4102" max="4102" width="14.125" style="1" bestFit="1" customWidth="1"/>
    <col min="4103" max="4103" width="14.125" style="1" customWidth="1"/>
    <col min="4104" max="4105" width="13.875" style="1" bestFit="1" customWidth="1"/>
    <col min="4106" max="4108" width="14.125" style="1" customWidth="1"/>
    <col min="4109" max="4109" width="15" style="1" bestFit="1" customWidth="1"/>
    <col min="4110" max="4111" width="15" style="1" customWidth="1"/>
    <col min="4112" max="4115" width="13.375" style="1" customWidth="1"/>
    <col min="4116" max="4116" width="13.875" style="1" bestFit="1" customWidth="1"/>
    <col min="4117" max="4117" width="13.375" style="1" customWidth="1"/>
    <col min="4118" max="4118" width="13.875" style="1" bestFit="1" customWidth="1"/>
    <col min="4119" max="4119" width="13.375" style="1" customWidth="1"/>
    <col min="4120" max="4354" width="9" style="1"/>
    <col min="4355" max="4355" width="31.125" style="1" customWidth="1"/>
    <col min="4356" max="4356" width="16" style="1" bestFit="1" customWidth="1"/>
    <col min="4357" max="4357" width="16.375" style="1" bestFit="1" customWidth="1"/>
    <col min="4358" max="4358" width="14.125" style="1" bestFit="1" customWidth="1"/>
    <col min="4359" max="4359" width="14.125" style="1" customWidth="1"/>
    <col min="4360" max="4361" width="13.875" style="1" bestFit="1" customWidth="1"/>
    <col min="4362" max="4364" width="14.125" style="1" customWidth="1"/>
    <col min="4365" max="4365" width="15" style="1" bestFit="1" customWidth="1"/>
    <col min="4366" max="4367" width="15" style="1" customWidth="1"/>
    <col min="4368" max="4371" width="13.375" style="1" customWidth="1"/>
    <col min="4372" max="4372" width="13.875" style="1" bestFit="1" customWidth="1"/>
    <col min="4373" max="4373" width="13.375" style="1" customWidth="1"/>
    <col min="4374" max="4374" width="13.875" style="1" bestFit="1" customWidth="1"/>
    <col min="4375" max="4375" width="13.375" style="1" customWidth="1"/>
    <col min="4376" max="4610" width="9" style="1"/>
    <col min="4611" max="4611" width="31.125" style="1" customWidth="1"/>
    <col min="4612" max="4612" width="16" style="1" bestFit="1" customWidth="1"/>
    <col min="4613" max="4613" width="16.375" style="1" bestFit="1" customWidth="1"/>
    <col min="4614" max="4614" width="14.125" style="1" bestFit="1" customWidth="1"/>
    <col min="4615" max="4615" width="14.125" style="1" customWidth="1"/>
    <col min="4616" max="4617" width="13.875" style="1" bestFit="1" customWidth="1"/>
    <col min="4618" max="4620" width="14.125" style="1" customWidth="1"/>
    <col min="4621" max="4621" width="15" style="1" bestFit="1" customWidth="1"/>
    <col min="4622" max="4623" width="15" style="1" customWidth="1"/>
    <col min="4624" max="4627" width="13.375" style="1" customWidth="1"/>
    <col min="4628" max="4628" width="13.875" style="1" bestFit="1" customWidth="1"/>
    <col min="4629" max="4629" width="13.375" style="1" customWidth="1"/>
    <col min="4630" max="4630" width="13.875" style="1" bestFit="1" customWidth="1"/>
    <col min="4631" max="4631" width="13.375" style="1" customWidth="1"/>
    <col min="4632" max="4866" width="9" style="1"/>
    <col min="4867" max="4867" width="31.125" style="1" customWidth="1"/>
    <col min="4868" max="4868" width="16" style="1" bestFit="1" customWidth="1"/>
    <col min="4869" max="4869" width="16.375" style="1" bestFit="1" customWidth="1"/>
    <col min="4870" max="4870" width="14.125" style="1" bestFit="1" customWidth="1"/>
    <col min="4871" max="4871" width="14.125" style="1" customWidth="1"/>
    <col min="4872" max="4873" width="13.875" style="1" bestFit="1" customWidth="1"/>
    <col min="4874" max="4876" width="14.125" style="1" customWidth="1"/>
    <col min="4877" max="4877" width="15" style="1" bestFit="1" customWidth="1"/>
    <col min="4878" max="4879" width="15" style="1" customWidth="1"/>
    <col min="4880" max="4883" width="13.375" style="1" customWidth="1"/>
    <col min="4884" max="4884" width="13.875" style="1" bestFit="1" customWidth="1"/>
    <col min="4885" max="4885" width="13.375" style="1" customWidth="1"/>
    <col min="4886" max="4886" width="13.875" style="1" bestFit="1" customWidth="1"/>
    <col min="4887" max="4887" width="13.375" style="1" customWidth="1"/>
    <col min="4888" max="5122" width="9" style="1"/>
    <col min="5123" max="5123" width="31.125" style="1" customWidth="1"/>
    <col min="5124" max="5124" width="16" style="1" bestFit="1" customWidth="1"/>
    <col min="5125" max="5125" width="16.375" style="1" bestFit="1" customWidth="1"/>
    <col min="5126" max="5126" width="14.125" style="1" bestFit="1" customWidth="1"/>
    <col min="5127" max="5127" width="14.125" style="1" customWidth="1"/>
    <col min="5128" max="5129" width="13.875" style="1" bestFit="1" customWidth="1"/>
    <col min="5130" max="5132" width="14.125" style="1" customWidth="1"/>
    <col min="5133" max="5133" width="15" style="1" bestFit="1" customWidth="1"/>
    <col min="5134" max="5135" width="15" style="1" customWidth="1"/>
    <col min="5136" max="5139" width="13.375" style="1" customWidth="1"/>
    <col min="5140" max="5140" width="13.875" style="1" bestFit="1" customWidth="1"/>
    <col min="5141" max="5141" width="13.375" style="1" customWidth="1"/>
    <col min="5142" max="5142" width="13.875" style="1" bestFit="1" customWidth="1"/>
    <col min="5143" max="5143" width="13.375" style="1" customWidth="1"/>
    <col min="5144" max="5378" width="9" style="1"/>
    <col min="5379" max="5379" width="31.125" style="1" customWidth="1"/>
    <col min="5380" max="5380" width="16" style="1" bestFit="1" customWidth="1"/>
    <col min="5381" max="5381" width="16.375" style="1" bestFit="1" customWidth="1"/>
    <col min="5382" max="5382" width="14.125" style="1" bestFit="1" customWidth="1"/>
    <col min="5383" max="5383" width="14.125" style="1" customWidth="1"/>
    <col min="5384" max="5385" width="13.875" style="1" bestFit="1" customWidth="1"/>
    <col min="5386" max="5388" width="14.125" style="1" customWidth="1"/>
    <col min="5389" max="5389" width="15" style="1" bestFit="1" customWidth="1"/>
    <col min="5390" max="5391" width="15" style="1" customWidth="1"/>
    <col min="5392" max="5395" width="13.375" style="1" customWidth="1"/>
    <col min="5396" max="5396" width="13.875" style="1" bestFit="1" customWidth="1"/>
    <col min="5397" max="5397" width="13.375" style="1" customWidth="1"/>
    <col min="5398" max="5398" width="13.875" style="1" bestFit="1" customWidth="1"/>
    <col min="5399" max="5399" width="13.375" style="1" customWidth="1"/>
    <col min="5400" max="5634" width="9" style="1"/>
    <col min="5635" max="5635" width="31.125" style="1" customWidth="1"/>
    <col min="5636" max="5636" width="16" style="1" bestFit="1" customWidth="1"/>
    <col min="5637" max="5637" width="16.375" style="1" bestFit="1" customWidth="1"/>
    <col min="5638" max="5638" width="14.125" style="1" bestFit="1" customWidth="1"/>
    <col min="5639" max="5639" width="14.125" style="1" customWidth="1"/>
    <col min="5640" max="5641" width="13.875" style="1" bestFit="1" customWidth="1"/>
    <col min="5642" max="5644" width="14.125" style="1" customWidth="1"/>
    <col min="5645" max="5645" width="15" style="1" bestFit="1" customWidth="1"/>
    <col min="5646" max="5647" width="15" style="1" customWidth="1"/>
    <col min="5648" max="5651" width="13.375" style="1" customWidth="1"/>
    <col min="5652" max="5652" width="13.875" style="1" bestFit="1" customWidth="1"/>
    <col min="5653" max="5653" width="13.375" style="1" customWidth="1"/>
    <col min="5654" max="5654" width="13.875" style="1" bestFit="1" customWidth="1"/>
    <col min="5655" max="5655" width="13.375" style="1" customWidth="1"/>
    <col min="5656" max="5890" width="9" style="1"/>
    <col min="5891" max="5891" width="31.125" style="1" customWidth="1"/>
    <col min="5892" max="5892" width="16" style="1" bestFit="1" customWidth="1"/>
    <col min="5893" max="5893" width="16.375" style="1" bestFit="1" customWidth="1"/>
    <col min="5894" max="5894" width="14.125" style="1" bestFit="1" customWidth="1"/>
    <col min="5895" max="5895" width="14.125" style="1" customWidth="1"/>
    <col min="5896" max="5897" width="13.875" style="1" bestFit="1" customWidth="1"/>
    <col min="5898" max="5900" width="14.125" style="1" customWidth="1"/>
    <col min="5901" max="5901" width="15" style="1" bestFit="1" customWidth="1"/>
    <col min="5902" max="5903" width="15" style="1" customWidth="1"/>
    <col min="5904" max="5907" width="13.375" style="1" customWidth="1"/>
    <col min="5908" max="5908" width="13.875" style="1" bestFit="1" customWidth="1"/>
    <col min="5909" max="5909" width="13.375" style="1" customWidth="1"/>
    <col min="5910" max="5910" width="13.875" style="1" bestFit="1" customWidth="1"/>
    <col min="5911" max="5911" width="13.375" style="1" customWidth="1"/>
    <col min="5912" max="6146" width="9" style="1"/>
    <col min="6147" max="6147" width="31.125" style="1" customWidth="1"/>
    <col min="6148" max="6148" width="16" style="1" bestFit="1" customWidth="1"/>
    <col min="6149" max="6149" width="16.375" style="1" bestFit="1" customWidth="1"/>
    <col min="6150" max="6150" width="14.125" style="1" bestFit="1" customWidth="1"/>
    <col min="6151" max="6151" width="14.125" style="1" customWidth="1"/>
    <col min="6152" max="6153" width="13.875" style="1" bestFit="1" customWidth="1"/>
    <col min="6154" max="6156" width="14.125" style="1" customWidth="1"/>
    <col min="6157" max="6157" width="15" style="1" bestFit="1" customWidth="1"/>
    <col min="6158" max="6159" width="15" style="1" customWidth="1"/>
    <col min="6160" max="6163" width="13.375" style="1" customWidth="1"/>
    <col min="6164" max="6164" width="13.875" style="1" bestFit="1" customWidth="1"/>
    <col min="6165" max="6165" width="13.375" style="1" customWidth="1"/>
    <col min="6166" max="6166" width="13.875" style="1" bestFit="1" customWidth="1"/>
    <col min="6167" max="6167" width="13.375" style="1" customWidth="1"/>
    <col min="6168" max="6402" width="9" style="1"/>
    <col min="6403" max="6403" width="31.125" style="1" customWidth="1"/>
    <col min="6404" max="6404" width="16" style="1" bestFit="1" customWidth="1"/>
    <col min="6405" max="6405" width="16.375" style="1" bestFit="1" customWidth="1"/>
    <col min="6406" max="6406" width="14.125" style="1" bestFit="1" customWidth="1"/>
    <col min="6407" max="6407" width="14.125" style="1" customWidth="1"/>
    <col min="6408" max="6409" width="13.875" style="1" bestFit="1" customWidth="1"/>
    <col min="6410" max="6412" width="14.125" style="1" customWidth="1"/>
    <col min="6413" max="6413" width="15" style="1" bestFit="1" customWidth="1"/>
    <col min="6414" max="6415" width="15" style="1" customWidth="1"/>
    <col min="6416" max="6419" width="13.375" style="1" customWidth="1"/>
    <col min="6420" max="6420" width="13.875" style="1" bestFit="1" customWidth="1"/>
    <col min="6421" max="6421" width="13.375" style="1" customWidth="1"/>
    <col min="6422" max="6422" width="13.875" style="1" bestFit="1" customWidth="1"/>
    <col min="6423" max="6423" width="13.375" style="1" customWidth="1"/>
    <col min="6424" max="6658" width="9" style="1"/>
    <col min="6659" max="6659" width="31.125" style="1" customWidth="1"/>
    <col min="6660" max="6660" width="16" style="1" bestFit="1" customWidth="1"/>
    <col min="6661" max="6661" width="16.375" style="1" bestFit="1" customWidth="1"/>
    <col min="6662" max="6662" width="14.125" style="1" bestFit="1" customWidth="1"/>
    <col min="6663" max="6663" width="14.125" style="1" customWidth="1"/>
    <col min="6664" max="6665" width="13.875" style="1" bestFit="1" customWidth="1"/>
    <col min="6666" max="6668" width="14.125" style="1" customWidth="1"/>
    <col min="6669" max="6669" width="15" style="1" bestFit="1" customWidth="1"/>
    <col min="6670" max="6671" width="15" style="1" customWidth="1"/>
    <col min="6672" max="6675" width="13.375" style="1" customWidth="1"/>
    <col min="6676" max="6676" width="13.875" style="1" bestFit="1" customWidth="1"/>
    <col min="6677" max="6677" width="13.375" style="1" customWidth="1"/>
    <col min="6678" max="6678" width="13.875" style="1" bestFit="1" customWidth="1"/>
    <col min="6679" max="6679" width="13.375" style="1" customWidth="1"/>
    <col min="6680" max="6914" width="9" style="1"/>
    <col min="6915" max="6915" width="31.125" style="1" customWidth="1"/>
    <col min="6916" max="6916" width="16" style="1" bestFit="1" customWidth="1"/>
    <col min="6917" max="6917" width="16.375" style="1" bestFit="1" customWidth="1"/>
    <col min="6918" max="6918" width="14.125" style="1" bestFit="1" customWidth="1"/>
    <col min="6919" max="6919" width="14.125" style="1" customWidth="1"/>
    <col min="6920" max="6921" width="13.875" style="1" bestFit="1" customWidth="1"/>
    <col min="6922" max="6924" width="14.125" style="1" customWidth="1"/>
    <col min="6925" max="6925" width="15" style="1" bestFit="1" customWidth="1"/>
    <col min="6926" max="6927" width="15" style="1" customWidth="1"/>
    <col min="6928" max="6931" width="13.375" style="1" customWidth="1"/>
    <col min="6932" max="6932" width="13.875" style="1" bestFit="1" customWidth="1"/>
    <col min="6933" max="6933" width="13.375" style="1" customWidth="1"/>
    <col min="6934" max="6934" width="13.875" style="1" bestFit="1" customWidth="1"/>
    <col min="6935" max="6935" width="13.375" style="1" customWidth="1"/>
    <col min="6936" max="7170" width="9" style="1"/>
    <col min="7171" max="7171" width="31.125" style="1" customWidth="1"/>
    <col min="7172" max="7172" width="16" style="1" bestFit="1" customWidth="1"/>
    <col min="7173" max="7173" width="16.375" style="1" bestFit="1" customWidth="1"/>
    <col min="7174" max="7174" width="14.125" style="1" bestFit="1" customWidth="1"/>
    <col min="7175" max="7175" width="14.125" style="1" customWidth="1"/>
    <col min="7176" max="7177" width="13.875" style="1" bestFit="1" customWidth="1"/>
    <col min="7178" max="7180" width="14.125" style="1" customWidth="1"/>
    <col min="7181" max="7181" width="15" style="1" bestFit="1" customWidth="1"/>
    <col min="7182" max="7183" width="15" style="1" customWidth="1"/>
    <col min="7184" max="7187" width="13.375" style="1" customWidth="1"/>
    <col min="7188" max="7188" width="13.875" style="1" bestFit="1" customWidth="1"/>
    <col min="7189" max="7189" width="13.375" style="1" customWidth="1"/>
    <col min="7190" max="7190" width="13.875" style="1" bestFit="1" customWidth="1"/>
    <col min="7191" max="7191" width="13.375" style="1" customWidth="1"/>
    <col min="7192" max="7426" width="9" style="1"/>
    <col min="7427" max="7427" width="31.125" style="1" customWidth="1"/>
    <col min="7428" max="7428" width="16" style="1" bestFit="1" customWidth="1"/>
    <col min="7429" max="7429" width="16.375" style="1" bestFit="1" customWidth="1"/>
    <col min="7430" max="7430" width="14.125" style="1" bestFit="1" customWidth="1"/>
    <col min="7431" max="7431" width="14.125" style="1" customWidth="1"/>
    <col min="7432" max="7433" width="13.875" style="1" bestFit="1" customWidth="1"/>
    <col min="7434" max="7436" width="14.125" style="1" customWidth="1"/>
    <col min="7437" max="7437" width="15" style="1" bestFit="1" customWidth="1"/>
    <col min="7438" max="7439" width="15" style="1" customWidth="1"/>
    <col min="7440" max="7443" width="13.375" style="1" customWidth="1"/>
    <col min="7444" max="7444" width="13.875" style="1" bestFit="1" customWidth="1"/>
    <col min="7445" max="7445" width="13.375" style="1" customWidth="1"/>
    <col min="7446" max="7446" width="13.875" style="1" bestFit="1" customWidth="1"/>
    <col min="7447" max="7447" width="13.375" style="1" customWidth="1"/>
    <col min="7448" max="7682" width="9" style="1"/>
    <col min="7683" max="7683" width="31.125" style="1" customWidth="1"/>
    <col min="7684" max="7684" width="16" style="1" bestFit="1" customWidth="1"/>
    <col min="7685" max="7685" width="16.375" style="1" bestFit="1" customWidth="1"/>
    <col min="7686" max="7686" width="14.125" style="1" bestFit="1" customWidth="1"/>
    <col min="7687" max="7687" width="14.125" style="1" customWidth="1"/>
    <col min="7688" max="7689" width="13.875" style="1" bestFit="1" customWidth="1"/>
    <col min="7690" max="7692" width="14.125" style="1" customWidth="1"/>
    <col min="7693" max="7693" width="15" style="1" bestFit="1" customWidth="1"/>
    <col min="7694" max="7695" width="15" style="1" customWidth="1"/>
    <col min="7696" max="7699" width="13.375" style="1" customWidth="1"/>
    <col min="7700" max="7700" width="13.875" style="1" bestFit="1" customWidth="1"/>
    <col min="7701" max="7701" width="13.375" style="1" customWidth="1"/>
    <col min="7702" max="7702" width="13.875" style="1" bestFit="1" customWidth="1"/>
    <col min="7703" max="7703" width="13.375" style="1" customWidth="1"/>
    <col min="7704" max="7938" width="9" style="1"/>
    <col min="7939" max="7939" width="31.125" style="1" customWidth="1"/>
    <col min="7940" max="7940" width="16" style="1" bestFit="1" customWidth="1"/>
    <col min="7941" max="7941" width="16.375" style="1" bestFit="1" customWidth="1"/>
    <col min="7942" max="7942" width="14.125" style="1" bestFit="1" customWidth="1"/>
    <col min="7943" max="7943" width="14.125" style="1" customWidth="1"/>
    <col min="7944" max="7945" width="13.875" style="1" bestFit="1" customWidth="1"/>
    <col min="7946" max="7948" width="14.125" style="1" customWidth="1"/>
    <col min="7949" max="7949" width="15" style="1" bestFit="1" customWidth="1"/>
    <col min="7950" max="7951" width="15" style="1" customWidth="1"/>
    <col min="7952" max="7955" width="13.375" style="1" customWidth="1"/>
    <col min="7956" max="7956" width="13.875" style="1" bestFit="1" customWidth="1"/>
    <col min="7957" max="7957" width="13.375" style="1" customWidth="1"/>
    <col min="7958" max="7958" width="13.875" style="1" bestFit="1" customWidth="1"/>
    <col min="7959" max="7959" width="13.375" style="1" customWidth="1"/>
    <col min="7960" max="8194" width="9" style="1"/>
    <col min="8195" max="8195" width="31.125" style="1" customWidth="1"/>
    <col min="8196" max="8196" width="16" style="1" bestFit="1" customWidth="1"/>
    <col min="8197" max="8197" width="16.375" style="1" bestFit="1" customWidth="1"/>
    <col min="8198" max="8198" width="14.125" style="1" bestFit="1" customWidth="1"/>
    <col min="8199" max="8199" width="14.125" style="1" customWidth="1"/>
    <col min="8200" max="8201" width="13.875" style="1" bestFit="1" customWidth="1"/>
    <col min="8202" max="8204" width="14.125" style="1" customWidth="1"/>
    <col min="8205" max="8205" width="15" style="1" bestFit="1" customWidth="1"/>
    <col min="8206" max="8207" width="15" style="1" customWidth="1"/>
    <col min="8208" max="8211" width="13.375" style="1" customWidth="1"/>
    <col min="8212" max="8212" width="13.875" style="1" bestFit="1" customWidth="1"/>
    <col min="8213" max="8213" width="13.375" style="1" customWidth="1"/>
    <col min="8214" max="8214" width="13.875" style="1" bestFit="1" customWidth="1"/>
    <col min="8215" max="8215" width="13.375" style="1" customWidth="1"/>
    <col min="8216" max="8450" width="9" style="1"/>
    <col min="8451" max="8451" width="31.125" style="1" customWidth="1"/>
    <col min="8452" max="8452" width="16" style="1" bestFit="1" customWidth="1"/>
    <col min="8453" max="8453" width="16.375" style="1" bestFit="1" customWidth="1"/>
    <col min="8454" max="8454" width="14.125" style="1" bestFit="1" customWidth="1"/>
    <col min="8455" max="8455" width="14.125" style="1" customWidth="1"/>
    <col min="8456" max="8457" width="13.875" style="1" bestFit="1" customWidth="1"/>
    <col min="8458" max="8460" width="14.125" style="1" customWidth="1"/>
    <col min="8461" max="8461" width="15" style="1" bestFit="1" customWidth="1"/>
    <col min="8462" max="8463" width="15" style="1" customWidth="1"/>
    <col min="8464" max="8467" width="13.375" style="1" customWidth="1"/>
    <col min="8468" max="8468" width="13.875" style="1" bestFit="1" customWidth="1"/>
    <col min="8469" max="8469" width="13.375" style="1" customWidth="1"/>
    <col min="8470" max="8470" width="13.875" style="1" bestFit="1" customWidth="1"/>
    <col min="8471" max="8471" width="13.375" style="1" customWidth="1"/>
    <col min="8472" max="8706" width="9" style="1"/>
    <col min="8707" max="8707" width="31.125" style="1" customWidth="1"/>
    <col min="8708" max="8708" width="16" style="1" bestFit="1" customWidth="1"/>
    <col min="8709" max="8709" width="16.375" style="1" bestFit="1" customWidth="1"/>
    <col min="8710" max="8710" width="14.125" style="1" bestFit="1" customWidth="1"/>
    <col min="8711" max="8711" width="14.125" style="1" customWidth="1"/>
    <col min="8712" max="8713" width="13.875" style="1" bestFit="1" customWidth="1"/>
    <col min="8714" max="8716" width="14.125" style="1" customWidth="1"/>
    <col min="8717" max="8717" width="15" style="1" bestFit="1" customWidth="1"/>
    <col min="8718" max="8719" width="15" style="1" customWidth="1"/>
    <col min="8720" max="8723" width="13.375" style="1" customWidth="1"/>
    <col min="8724" max="8724" width="13.875" style="1" bestFit="1" customWidth="1"/>
    <col min="8725" max="8725" width="13.375" style="1" customWidth="1"/>
    <col min="8726" max="8726" width="13.875" style="1" bestFit="1" customWidth="1"/>
    <col min="8727" max="8727" width="13.375" style="1" customWidth="1"/>
    <col min="8728" max="8962" width="9" style="1"/>
    <col min="8963" max="8963" width="31.125" style="1" customWidth="1"/>
    <col min="8964" max="8964" width="16" style="1" bestFit="1" customWidth="1"/>
    <col min="8965" max="8965" width="16.375" style="1" bestFit="1" customWidth="1"/>
    <col min="8966" max="8966" width="14.125" style="1" bestFit="1" customWidth="1"/>
    <col min="8967" max="8967" width="14.125" style="1" customWidth="1"/>
    <col min="8968" max="8969" width="13.875" style="1" bestFit="1" customWidth="1"/>
    <col min="8970" max="8972" width="14.125" style="1" customWidth="1"/>
    <col min="8973" max="8973" width="15" style="1" bestFit="1" customWidth="1"/>
    <col min="8974" max="8975" width="15" style="1" customWidth="1"/>
    <col min="8976" max="8979" width="13.375" style="1" customWidth="1"/>
    <col min="8980" max="8980" width="13.875" style="1" bestFit="1" customWidth="1"/>
    <col min="8981" max="8981" width="13.375" style="1" customWidth="1"/>
    <col min="8982" max="8982" width="13.875" style="1" bestFit="1" customWidth="1"/>
    <col min="8983" max="8983" width="13.375" style="1" customWidth="1"/>
    <col min="8984" max="9218" width="9" style="1"/>
    <col min="9219" max="9219" width="31.125" style="1" customWidth="1"/>
    <col min="9220" max="9220" width="16" style="1" bestFit="1" customWidth="1"/>
    <col min="9221" max="9221" width="16.375" style="1" bestFit="1" customWidth="1"/>
    <col min="9222" max="9222" width="14.125" style="1" bestFit="1" customWidth="1"/>
    <col min="9223" max="9223" width="14.125" style="1" customWidth="1"/>
    <col min="9224" max="9225" width="13.875" style="1" bestFit="1" customWidth="1"/>
    <col min="9226" max="9228" width="14.125" style="1" customWidth="1"/>
    <col min="9229" max="9229" width="15" style="1" bestFit="1" customWidth="1"/>
    <col min="9230" max="9231" width="15" style="1" customWidth="1"/>
    <col min="9232" max="9235" width="13.375" style="1" customWidth="1"/>
    <col min="9236" max="9236" width="13.875" style="1" bestFit="1" customWidth="1"/>
    <col min="9237" max="9237" width="13.375" style="1" customWidth="1"/>
    <col min="9238" max="9238" width="13.875" style="1" bestFit="1" customWidth="1"/>
    <col min="9239" max="9239" width="13.375" style="1" customWidth="1"/>
    <col min="9240" max="9474" width="9" style="1"/>
    <col min="9475" max="9475" width="31.125" style="1" customWidth="1"/>
    <col min="9476" max="9476" width="16" style="1" bestFit="1" customWidth="1"/>
    <col min="9477" max="9477" width="16.375" style="1" bestFit="1" customWidth="1"/>
    <col min="9478" max="9478" width="14.125" style="1" bestFit="1" customWidth="1"/>
    <col min="9479" max="9479" width="14.125" style="1" customWidth="1"/>
    <col min="9480" max="9481" width="13.875" style="1" bestFit="1" customWidth="1"/>
    <col min="9482" max="9484" width="14.125" style="1" customWidth="1"/>
    <col min="9485" max="9485" width="15" style="1" bestFit="1" customWidth="1"/>
    <col min="9486" max="9487" width="15" style="1" customWidth="1"/>
    <col min="9488" max="9491" width="13.375" style="1" customWidth="1"/>
    <col min="9492" max="9492" width="13.875" style="1" bestFit="1" customWidth="1"/>
    <col min="9493" max="9493" width="13.375" style="1" customWidth="1"/>
    <col min="9494" max="9494" width="13.875" style="1" bestFit="1" customWidth="1"/>
    <col min="9495" max="9495" width="13.375" style="1" customWidth="1"/>
    <col min="9496" max="9730" width="9" style="1"/>
    <col min="9731" max="9731" width="31.125" style="1" customWidth="1"/>
    <col min="9732" max="9732" width="16" style="1" bestFit="1" customWidth="1"/>
    <col min="9733" max="9733" width="16.375" style="1" bestFit="1" customWidth="1"/>
    <col min="9734" max="9734" width="14.125" style="1" bestFit="1" customWidth="1"/>
    <col min="9735" max="9735" width="14.125" style="1" customWidth="1"/>
    <col min="9736" max="9737" width="13.875" style="1" bestFit="1" customWidth="1"/>
    <col min="9738" max="9740" width="14.125" style="1" customWidth="1"/>
    <col min="9741" max="9741" width="15" style="1" bestFit="1" customWidth="1"/>
    <col min="9742" max="9743" width="15" style="1" customWidth="1"/>
    <col min="9744" max="9747" width="13.375" style="1" customWidth="1"/>
    <col min="9748" max="9748" width="13.875" style="1" bestFit="1" customWidth="1"/>
    <col min="9749" max="9749" width="13.375" style="1" customWidth="1"/>
    <col min="9750" max="9750" width="13.875" style="1" bestFit="1" customWidth="1"/>
    <col min="9751" max="9751" width="13.375" style="1" customWidth="1"/>
    <col min="9752" max="9986" width="9" style="1"/>
    <col min="9987" max="9987" width="31.125" style="1" customWidth="1"/>
    <col min="9988" max="9988" width="16" style="1" bestFit="1" customWidth="1"/>
    <col min="9989" max="9989" width="16.375" style="1" bestFit="1" customWidth="1"/>
    <col min="9990" max="9990" width="14.125" style="1" bestFit="1" customWidth="1"/>
    <col min="9991" max="9991" width="14.125" style="1" customWidth="1"/>
    <col min="9992" max="9993" width="13.875" style="1" bestFit="1" customWidth="1"/>
    <col min="9994" max="9996" width="14.125" style="1" customWidth="1"/>
    <col min="9997" max="9997" width="15" style="1" bestFit="1" customWidth="1"/>
    <col min="9998" max="9999" width="15" style="1" customWidth="1"/>
    <col min="10000" max="10003" width="13.375" style="1" customWidth="1"/>
    <col min="10004" max="10004" width="13.875" style="1" bestFit="1" customWidth="1"/>
    <col min="10005" max="10005" width="13.375" style="1" customWidth="1"/>
    <col min="10006" max="10006" width="13.875" style="1" bestFit="1" customWidth="1"/>
    <col min="10007" max="10007" width="13.375" style="1" customWidth="1"/>
    <col min="10008" max="10242" width="9" style="1"/>
    <col min="10243" max="10243" width="31.125" style="1" customWidth="1"/>
    <col min="10244" max="10244" width="16" style="1" bestFit="1" customWidth="1"/>
    <col min="10245" max="10245" width="16.375" style="1" bestFit="1" customWidth="1"/>
    <col min="10246" max="10246" width="14.125" style="1" bestFit="1" customWidth="1"/>
    <col min="10247" max="10247" width="14.125" style="1" customWidth="1"/>
    <col min="10248" max="10249" width="13.875" style="1" bestFit="1" customWidth="1"/>
    <col min="10250" max="10252" width="14.125" style="1" customWidth="1"/>
    <col min="10253" max="10253" width="15" style="1" bestFit="1" customWidth="1"/>
    <col min="10254" max="10255" width="15" style="1" customWidth="1"/>
    <col min="10256" max="10259" width="13.375" style="1" customWidth="1"/>
    <col min="10260" max="10260" width="13.875" style="1" bestFit="1" customWidth="1"/>
    <col min="10261" max="10261" width="13.375" style="1" customWidth="1"/>
    <col min="10262" max="10262" width="13.875" style="1" bestFit="1" customWidth="1"/>
    <col min="10263" max="10263" width="13.375" style="1" customWidth="1"/>
    <col min="10264" max="10498" width="9" style="1"/>
    <col min="10499" max="10499" width="31.125" style="1" customWidth="1"/>
    <col min="10500" max="10500" width="16" style="1" bestFit="1" customWidth="1"/>
    <col min="10501" max="10501" width="16.375" style="1" bestFit="1" customWidth="1"/>
    <col min="10502" max="10502" width="14.125" style="1" bestFit="1" customWidth="1"/>
    <col min="10503" max="10503" width="14.125" style="1" customWidth="1"/>
    <col min="10504" max="10505" width="13.875" style="1" bestFit="1" customWidth="1"/>
    <col min="10506" max="10508" width="14.125" style="1" customWidth="1"/>
    <col min="10509" max="10509" width="15" style="1" bestFit="1" customWidth="1"/>
    <col min="10510" max="10511" width="15" style="1" customWidth="1"/>
    <col min="10512" max="10515" width="13.375" style="1" customWidth="1"/>
    <col min="10516" max="10516" width="13.875" style="1" bestFit="1" customWidth="1"/>
    <col min="10517" max="10517" width="13.375" style="1" customWidth="1"/>
    <col min="10518" max="10518" width="13.875" style="1" bestFit="1" customWidth="1"/>
    <col min="10519" max="10519" width="13.375" style="1" customWidth="1"/>
    <col min="10520" max="10754" width="9" style="1"/>
    <col min="10755" max="10755" width="31.125" style="1" customWidth="1"/>
    <col min="10756" max="10756" width="16" style="1" bestFit="1" customWidth="1"/>
    <col min="10757" max="10757" width="16.375" style="1" bestFit="1" customWidth="1"/>
    <col min="10758" max="10758" width="14.125" style="1" bestFit="1" customWidth="1"/>
    <col min="10759" max="10759" width="14.125" style="1" customWidth="1"/>
    <col min="10760" max="10761" width="13.875" style="1" bestFit="1" customWidth="1"/>
    <col min="10762" max="10764" width="14.125" style="1" customWidth="1"/>
    <col min="10765" max="10765" width="15" style="1" bestFit="1" customWidth="1"/>
    <col min="10766" max="10767" width="15" style="1" customWidth="1"/>
    <col min="10768" max="10771" width="13.375" style="1" customWidth="1"/>
    <col min="10772" max="10772" width="13.875" style="1" bestFit="1" customWidth="1"/>
    <col min="10773" max="10773" width="13.375" style="1" customWidth="1"/>
    <col min="10774" max="10774" width="13.875" style="1" bestFit="1" customWidth="1"/>
    <col min="10775" max="10775" width="13.375" style="1" customWidth="1"/>
    <col min="10776" max="11010" width="9" style="1"/>
    <col min="11011" max="11011" width="31.125" style="1" customWidth="1"/>
    <col min="11012" max="11012" width="16" style="1" bestFit="1" customWidth="1"/>
    <col min="11013" max="11013" width="16.375" style="1" bestFit="1" customWidth="1"/>
    <col min="11014" max="11014" width="14.125" style="1" bestFit="1" customWidth="1"/>
    <col min="11015" max="11015" width="14.125" style="1" customWidth="1"/>
    <col min="11016" max="11017" width="13.875" style="1" bestFit="1" customWidth="1"/>
    <col min="11018" max="11020" width="14.125" style="1" customWidth="1"/>
    <col min="11021" max="11021" width="15" style="1" bestFit="1" customWidth="1"/>
    <col min="11022" max="11023" width="15" style="1" customWidth="1"/>
    <col min="11024" max="11027" width="13.375" style="1" customWidth="1"/>
    <col min="11028" max="11028" width="13.875" style="1" bestFit="1" customWidth="1"/>
    <col min="11029" max="11029" width="13.375" style="1" customWidth="1"/>
    <col min="11030" max="11030" width="13.875" style="1" bestFit="1" customWidth="1"/>
    <col min="11031" max="11031" width="13.375" style="1" customWidth="1"/>
    <col min="11032" max="11266" width="9" style="1"/>
    <col min="11267" max="11267" width="31.125" style="1" customWidth="1"/>
    <col min="11268" max="11268" width="16" style="1" bestFit="1" customWidth="1"/>
    <col min="11269" max="11269" width="16.375" style="1" bestFit="1" customWidth="1"/>
    <col min="11270" max="11270" width="14.125" style="1" bestFit="1" customWidth="1"/>
    <col min="11271" max="11271" width="14.125" style="1" customWidth="1"/>
    <col min="11272" max="11273" width="13.875" style="1" bestFit="1" customWidth="1"/>
    <col min="11274" max="11276" width="14.125" style="1" customWidth="1"/>
    <col min="11277" max="11277" width="15" style="1" bestFit="1" customWidth="1"/>
    <col min="11278" max="11279" width="15" style="1" customWidth="1"/>
    <col min="11280" max="11283" width="13.375" style="1" customWidth="1"/>
    <col min="11284" max="11284" width="13.875" style="1" bestFit="1" customWidth="1"/>
    <col min="11285" max="11285" width="13.375" style="1" customWidth="1"/>
    <col min="11286" max="11286" width="13.875" style="1" bestFit="1" customWidth="1"/>
    <col min="11287" max="11287" width="13.375" style="1" customWidth="1"/>
    <col min="11288" max="11522" width="9" style="1"/>
    <col min="11523" max="11523" width="31.125" style="1" customWidth="1"/>
    <col min="11524" max="11524" width="16" style="1" bestFit="1" customWidth="1"/>
    <col min="11525" max="11525" width="16.375" style="1" bestFit="1" customWidth="1"/>
    <col min="11526" max="11526" width="14.125" style="1" bestFit="1" customWidth="1"/>
    <col min="11527" max="11527" width="14.125" style="1" customWidth="1"/>
    <col min="11528" max="11529" width="13.875" style="1" bestFit="1" customWidth="1"/>
    <col min="11530" max="11532" width="14.125" style="1" customWidth="1"/>
    <col min="11533" max="11533" width="15" style="1" bestFit="1" customWidth="1"/>
    <col min="11534" max="11535" width="15" style="1" customWidth="1"/>
    <col min="11536" max="11539" width="13.375" style="1" customWidth="1"/>
    <col min="11540" max="11540" width="13.875" style="1" bestFit="1" customWidth="1"/>
    <col min="11541" max="11541" width="13.375" style="1" customWidth="1"/>
    <col min="11542" max="11542" width="13.875" style="1" bestFit="1" customWidth="1"/>
    <col min="11543" max="11543" width="13.375" style="1" customWidth="1"/>
    <col min="11544" max="11778" width="9" style="1"/>
    <col min="11779" max="11779" width="31.125" style="1" customWidth="1"/>
    <col min="11780" max="11780" width="16" style="1" bestFit="1" customWidth="1"/>
    <col min="11781" max="11781" width="16.375" style="1" bestFit="1" customWidth="1"/>
    <col min="11782" max="11782" width="14.125" style="1" bestFit="1" customWidth="1"/>
    <col min="11783" max="11783" width="14.125" style="1" customWidth="1"/>
    <col min="11784" max="11785" width="13.875" style="1" bestFit="1" customWidth="1"/>
    <col min="11786" max="11788" width="14.125" style="1" customWidth="1"/>
    <col min="11789" max="11789" width="15" style="1" bestFit="1" customWidth="1"/>
    <col min="11790" max="11791" width="15" style="1" customWidth="1"/>
    <col min="11792" max="11795" width="13.375" style="1" customWidth="1"/>
    <col min="11796" max="11796" width="13.875" style="1" bestFit="1" customWidth="1"/>
    <col min="11797" max="11797" width="13.375" style="1" customWidth="1"/>
    <col min="11798" max="11798" width="13.875" style="1" bestFit="1" customWidth="1"/>
    <col min="11799" max="11799" width="13.375" style="1" customWidth="1"/>
    <col min="11800" max="12034" width="9" style="1"/>
    <col min="12035" max="12035" width="31.125" style="1" customWidth="1"/>
    <col min="12036" max="12036" width="16" style="1" bestFit="1" customWidth="1"/>
    <col min="12037" max="12037" width="16.375" style="1" bestFit="1" customWidth="1"/>
    <col min="12038" max="12038" width="14.125" style="1" bestFit="1" customWidth="1"/>
    <col min="12039" max="12039" width="14.125" style="1" customWidth="1"/>
    <col min="12040" max="12041" width="13.875" style="1" bestFit="1" customWidth="1"/>
    <col min="12042" max="12044" width="14.125" style="1" customWidth="1"/>
    <col min="12045" max="12045" width="15" style="1" bestFit="1" customWidth="1"/>
    <col min="12046" max="12047" width="15" style="1" customWidth="1"/>
    <col min="12048" max="12051" width="13.375" style="1" customWidth="1"/>
    <col min="12052" max="12052" width="13.875" style="1" bestFit="1" customWidth="1"/>
    <col min="12053" max="12053" width="13.375" style="1" customWidth="1"/>
    <col min="12054" max="12054" width="13.875" style="1" bestFit="1" customWidth="1"/>
    <col min="12055" max="12055" width="13.375" style="1" customWidth="1"/>
    <col min="12056" max="12290" width="9" style="1"/>
    <col min="12291" max="12291" width="31.125" style="1" customWidth="1"/>
    <col min="12292" max="12292" width="16" style="1" bestFit="1" customWidth="1"/>
    <col min="12293" max="12293" width="16.375" style="1" bestFit="1" customWidth="1"/>
    <col min="12294" max="12294" width="14.125" style="1" bestFit="1" customWidth="1"/>
    <col min="12295" max="12295" width="14.125" style="1" customWidth="1"/>
    <col min="12296" max="12297" width="13.875" style="1" bestFit="1" customWidth="1"/>
    <col min="12298" max="12300" width="14.125" style="1" customWidth="1"/>
    <col min="12301" max="12301" width="15" style="1" bestFit="1" customWidth="1"/>
    <col min="12302" max="12303" width="15" style="1" customWidth="1"/>
    <col min="12304" max="12307" width="13.375" style="1" customWidth="1"/>
    <col min="12308" max="12308" width="13.875" style="1" bestFit="1" customWidth="1"/>
    <col min="12309" max="12309" width="13.375" style="1" customWidth="1"/>
    <col min="12310" max="12310" width="13.875" style="1" bestFit="1" customWidth="1"/>
    <col min="12311" max="12311" width="13.375" style="1" customWidth="1"/>
    <col min="12312" max="12546" width="9" style="1"/>
    <col min="12547" max="12547" width="31.125" style="1" customWidth="1"/>
    <col min="12548" max="12548" width="16" style="1" bestFit="1" customWidth="1"/>
    <col min="12549" max="12549" width="16.375" style="1" bestFit="1" customWidth="1"/>
    <col min="12550" max="12550" width="14.125" style="1" bestFit="1" customWidth="1"/>
    <col min="12551" max="12551" width="14.125" style="1" customWidth="1"/>
    <col min="12552" max="12553" width="13.875" style="1" bestFit="1" customWidth="1"/>
    <col min="12554" max="12556" width="14.125" style="1" customWidth="1"/>
    <col min="12557" max="12557" width="15" style="1" bestFit="1" customWidth="1"/>
    <col min="12558" max="12559" width="15" style="1" customWidth="1"/>
    <col min="12560" max="12563" width="13.375" style="1" customWidth="1"/>
    <col min="12564" max="12564" width="13.875" style="1" bestFit="1" customWidth="1"/>
    <col min="12565" max="12565" width="13.375" style="1" customWidth="1"/>
    <col min="12566" max="12566" width="13.875" style="1" bestFit="1" customWidth="1"/>
    <col min="12567" max="12567" width="13.375" style="1" customWidth="1"/>
    <col min="12568" max="12802" width="9" style="1"/>
    <col min="12803" max="12803" width="31.125" style="1" customWidth="1"/>
    <col min="12804" max="12804" width="16" style="1" bestFit="1" customWidth="1"/>
    <col min="12805" max="12805" width="16.375" style="1" bestFit="1" customWidth="1"/>
    <col min="12806" max="12806" width="14.125" style="1" bestFit="1" customWidth="1"/>
    <col min="12807" max="12807" width="14.125" style="1" customWidth="1"/>
    <col min="12808" max="12809" width="13.875" style="1" bestFit="1" customWidth="1"/>
    <col min="12810" max="12812" width="14.125" style="1" customWidth="1"/>
    <col min="12813" max="12813" width="15" style="1" bestFit="1" customWidth="1"/>
    <col min="12814" max="12815" width="15" style="1" customWidth="1"/>
    <col min="12816" max="12819" width="13.375" style="1" customWidth="1"/>
    <col min="12820" max="12820" width="13.875" style="1" bestFit="1" customWidth="1"/>
    <col min="12821" max="12821" width="13.375" style="1" customWidth="1"/>
    <col min="12822" max="12822" width="13.875" style="1" bestFit="1" customWidth="1"/>
    <col min="12823" max="12823" width="13.375" style="1" customWidth="1"/>
    <col min="12824" max="13058" width="9" style="1"/>
    <col min="13059" max="13059" width="31.125" style="1" customWidth="1"/>
    <col min="13060" max="13060" width="16" style="1" bestFit="1" customWidth="1"/>
    <col min="13061" max="13061" width="16.375" style="1" bestFit="1" customWidth="1"/>
    <col min="13062" max="13062" width="14.125" style="1" bestFit="1" customWidth="1"/>
    <col min="13063" max="13063" width="14.125" style="1" customWidth="1"/>
    <col min="13064" max="13065" width="13.875" style="1" bestFit="1" customWidth="1"/>
    <col min="13066" max="13068" width="14.125" style="1" customWidth="1"/>
    <col min="13069" max="13069" width="15" style="1" bestFit="1" customWidth="1"/>
    <col min="13070" max="13071" width="15" style="1" customWidth="1"/>
    <col min="13072" max="13075" width="13.375" style="1" customWidth="1"/>
    <col min="13076" max="13076" width="13.875" style="1" bestFit="1" customWidth="1"/>
    <col min="13077" max="13077" width="13.375" style="1" customWidth="1"/>
    <col min="13078" max="13078" width="13.875" style="1" bestFit="1" customWidth="1"/>
    <col min="13079" max="13079" width="13.375" style="1" customWidth="1"/>
    <col min="13080" max="13314" width="9" style="1"/>
    <col min="13315" max="13315" width="31.125" style="1" customWidth="1"/>
    <col min="13316" max="13316" width="16" style="1" bestFit="1" customWidth="1"/>
    <col min="13317" max="13317" width="16.375" style="1" bestFit="1" customWidth="1"/>
    <col min="13318" max="13318" width="14.125" style="1" bestFit="1" customWidth="1"/>
    <col min="13319" max="13319" width="14.125" style="1" customWidth="1"/>
    <col min="13320" max="13321" width="13.875" style="1" bestFit="1" customWidth="1"/>
    <col min="13322" max="13324" width="14.125" style="1" customWidth="1"/>
    <col min="13325" max="13325" width="15" style="1" bestFit="1" customWidth="1"/>
    <col min="13326" max="13327" width="15" style="1" customWidth="1"/>
    <col min="13328" max="13331" width="13.375" style="1" customWidth="1"/>
    <col min="13332" max="13332" width="13.875" style="1" bestFit="1" customWidth="1"/>
    <col min="13333" max="13333" width="13.375" style="1" customWidth="1"/>
    <col min="13334" max="13334" width="13.875" style="1" bestFit="1" customWidth="1"/>
    <col min="13335" max="13335" width="13.375" style="1" customWidth="1"/>
    <col min="13336" max="13570" width="9" style="1"/>
    <col min="13571" max="13571" width="31.125" style="1" customWidth="1"/>
    <col min="13572" max="13572" width="16" style="1" bestFit="1" customWidth="1"/>
    <col min="13573" max="13573" width="16.375" style="1" bestFit="1" customWidth="1"/>
    <col min="13574" max="13574" width="14.125" style="1" bestFit="1" customWidth="1"/>
    <col min="13575" max="13575" width="14.125" style="1" customWidth="1"/>
    <col min="13576" max="13577" width="13.875" style="1" bestFit="1" customWidth="1"/>
    <col min="13578" max="13580" width="14.125" style="1" customWidth="1"/>
    <col min="13581" max="13581" width="15" style="1" bestFit="1" customWidth="1"/>
    <col min="13582" max="13583" width="15" style="1" customWidth="1"/>
    <col min="13584" max="13587" width="13.375" style="1" customWidth="1"/>
    <col min="13588" max="13588" width="13.875" style="1" bestFit="1" customWidth="1"/>
    <col min="13589" max="13589" width="13.375" style="1" customWidth="1"/>
    <col min="13590" max="13590" width="13.875" style="1" bestFit="1" customWidth="1"/>
    <col min="13591" max="13591" width="13.375" style="1" customWidth="1"/>
    <col min="13592" max="13826" width="9" style="1"/>
    <col min="13827" max="13827" width="31.125" style="1" customWidth="1"/>
    <col min="13828" max="13828" width="16" style="1" bestFit="1" customWidth="1"/>
    <col min="13829" max="13829" width="16.375" style="1" bestFit="1" customWidth="1"/>
    <col min="13830" max="13830" width="14.125" style="1" bestFit="1" customWidth="1"/>
    <col min="13831" max="13831" width="14.125" style="1" customWidth="1"/>
    <col min="13832" max="13833" width="13.875" style="1" bestFit="1" customWidth="1"/>
    <col min="13834" max="13836" width="14.125" style="1" customWidth="1"/>
    <col min="13837" max="13837" width="15" style="1" bestFit="1" customWidth="1"/>
    <col min="13838" max="13839" width="15" style="1" customWidth="1"/>
    <col min="13840" max="13843" width="13.375" style="1" customWidth="1"/>
    <col min="13844" max="13844" width="13.875" style="1" bestFit="1" customWidth="1"/>
    <col min="13845" max="13845" width="13.375" style="1" customWidth="1"/>
    <col min="13846" max="13846" width="13.875" style="1" bestFit="1" customWidth="1"/>
    <col min="13847" max="13847" width="13.375" style="1" customWidth="1"/>
    <col min="13848" max="14082" width="9" style="1"/>
    <col min="14083" max="14083" width="31.125" style="1" customWidth="1"/>
    <col min="14084" max="14084" width="16" style="1" bestFit="1" customWidth="1"/>
    <col min="14085" max="14085" width="16.375" style="1" bestFit="1" customWidth="1"/>
    <col min="14086" max="14086" width="14.125" style="1" bestFit="1" customWidth="1"/>
    <col min="14087" max="14087" width="14.125" style="1" customWidth="1"/>
    <col min="14088" max="14089" width="13.875" style="1" bestFit="1" customWidth="1"/>
    <col min="14090" max="14092" width="14.125" style="1" customWidth="1"/>
    <col min="14093" max="14093" width="15" style="1" bestFit="1" customWidth="1"/>
    <col min="14094" max="14095" width="15" style="1" customWidth="1"/>
    <col min="14096" max="14099" width="13.375" style="1" customWidth="1"/>
    <col min="14100" max="14100" width="13.875" style="1" bestFit="1" customWidth="1"/>
    <col min="14101" max="14101" width="13.375" style="1" customWidth="1"/>
    <col min="14102" max="14102" width="13.875" style="1" bestFit="1" customWidth="1"/>
    <col min="14103" max="14103" width="13.375" style="1" customWidth="1"/>
    <col min="14104" max="14338" width="9" style="1"/>
    <col min="14339" max="14339" width="31.125" style="1" customWidth="1"/>
    <col min="14340" max="14340" width="16" style="1" bestFit="1" customWidth="1"/>
    <col min="14341" max="14341" width="16.375" style="1" bestFit="1" customWidth="1"/>
    <col min="14342" max="14342" width="14.125" style="1" bestFit="1" customWidth="1"/>
    <col min="14343" max="14343" width="14.125" style="1" customWidth="1"/>
    <col min="14344" max="14345" width="13.875" style="1" bestFit="1" customWidth="1"/>
    <col min="14346" max="14348" width="14.125" style="1" customWidth="1"/>
    <col min="14349" max="14349" width="15" style="1" bestFit="1" customWidth="1"/>
    <col min="14350" max="14351" width="15" style="1" customWidth="1"/>
    <col min="14352" max="14355" width="13.375" style="1" customWidth="1"/>
    <col min="14356" max="14356" width="13.875" style="1" bestFit="1" customWidth="1"/>
    <col min="14357" max="14357" width="13.375" style="1" customWidth="1"/>
    <col min="14358" max="14358" width="13.875" style="1" bestFit="1" customWidth="1"/>
    <col min="14359" max="14359" width="13.375" style="1" customWidth="1"/>
    <col min="14360" max="14594" width="9" style="1"/>
    <col min="14595" max="14595" width="31.125" style="1" customWidth="1"/>
    <col min="14596" max="14596" width="16" style="1" bestFit="1" customWidth="1"/>
    <col min="14597" max="14597" width="16.375" style="1" bestFit="1" customWidth="1"/>
    <col min="14598" max="14598" width="14.125" style="1" bestFit="1" customWidth="1"/>
    <col min="14599" max="14599" width="14.125" style="1" customWidth="1"/>
    <col min="14600" max="14601" width="13.875" style="1" bestFit="1" customWidth="1"/>
    <col min="14602" max="14604" width="14.125" style="1" customWidth="1"/>
    <col min="14605" max="14605" width="15" style="1" bestFit="1" customWidth="1"/>
    <col min="14606" max="14607" width="15" style="1" customWidth="1"/>
    <col min="14608" max="14611" width="13.375" style="1" customWidth="1"/>
    <col min="14612" max="14612" width="13.875" style="1" bestFit="1" customWidth="1"/>
    <col min="14613" max="14613" width="13.375" style="1" customWidth="1"/>
    <col min="14614" max="14614" width="13.875" style="1" bestFit="1" customWidth="1"/>
    <col min="14615" max="14615" width="13.375" style="1" customWidth="1"/>
    <col min="14616" max="14850" width="9" style="1"/>
    <col min="14851" max="14851" width="31.125" style="1" customWidth="1"/>
    <col min="14852" max="14852" width="16" style="1" bestFit="1" customWidth="1"/>
    <col min="14853" max="14853" width="16.375" style="1" bestFit="1" customWidth="1"/>
    <col min="14854" max="14854" width="14.125" style="1" bestFit="1" customWidth="1"/>
    <col min="14855" max="14855" width="14.125" style="1" customWidth="1"/>
    <col min="14856" max="14857" width="13.875" style="1" bestFit="1" customWidth="1"/>
    <col min="14858" max="14860" width="14.125" style="1" customWidth="1"/>
    <col min="14861" max="14861" width="15" style="1" bestFit="1" customWidth="1"/>
    <col min="14862" max="14863" width="15" style="1" customWidth="1"/>
    <col min="14864" max="14867" width="13.375" style="1" customWidth="1"/>
    <col min="14868" max="14868" width="13.875" style="1" bestFit="1" customWidth="1"/>
    <col min="14869" max="14869" width="13.375" style="1" customWidth="1"/>
    <col min="14870" max="14870" width="13.875" style="1" bestFit="1" customWidth="1"/>
    <col min="14871" max="14871" width="13.375" style="1" customWidth="1"/>
    <col min="14872" max="15106" width="9" style="1"/>
    <col min="15107" max="15107" width="31.125" style="1" customWidth="1"/>
    <col min="15108" max="15108" width="16" style="1" bestFit="1" customWidth="1"/>
    <col min="15109" max="15109" width="16.375" style="1" bestFit="1" customWidth="1"/>
    <col min="15110" max="15110" width="14.125" style="1" bestFit="1" customWidth="1"/>
    <col min="15111" max="15111" width="14.125" style="1" customWidth="1"/>
    <col min="15112" max="15113" width="13.875" style="1" bestFit="1" customWidth="1"/>
    <col min="15114" max="15116" width="14.125" style="1" customWidth="1"/>
    <col min="15117" max="15117" width="15" style="1" bestFit="1" customWidth="1"/>
    <col min="15118" max="15119" width="15" style="1" customWidth="1"/>
    <col min="15120" max="15123" width="13.375" style="1" customWidth="1"/>
    <col min="15124" max="15124" width="13.875" style="1" bestFit="1" customWidth="1"/>
    <col min="15125" max="15125" width="13.375" style="1" customWidth="1"/>
    <col min="15126" max="15126" width="13.875" style="1" bestFit="1" customWidth="1"/>
    <col min="15127" max="15127" width="13.375" style="1" customWidth="1"/>
    <col min="15128" max="15362" width="9" style="1"/>
    <col min="15363" max="15363" width="31.125" style="1" customWidth="1"/>
    <col min="15364" max="15364" width="16" style="1" bestFit="1" customWidth="1"/>
    <col min="15365" max="15365" width="16.375" style="1" bestFit="1" customWidth="1"/>
    <col min="15366" max="15366" width="14.125" style="1" bestFit="1" customWidth="1"/>
    <col min="15367" max="15367" width="14.125" style="1" customWidth="1"/>
    <col min="15368" max="15369" width="13.875" style="1" bestFit="1" customWidth="1"/>
    <col min="15370" max="15372" width="14.125" style="1" customWidth="1"/>
    <col min="15373" max="15373" width="15" style="1" bestFit="1" customWidth="1"/>
    <col min="15374" max="15375" width="15" style="1" customWidth="1"/>
    <col min="15376" max="15379" width="13.375" style="1" customWidth="1"/>
    <col min="15380" max="15380" width="13.875" style="1" bestFit="1" customWidth="1"/>
    <col min="15381" max="15381" width="13.375" style="1" customWidth="1"/>
    <col min="15382" max="15382" width="13.875" style="1" bestFit="1" customWidth="1"/>
    <col min="15383" max="15383" width="13.375" style="1" customWidth="1"/>
    <col min="15384" max="15618" width="9" style="1"/>
    <col min="15619" max="15619" width="31.125" style="1" customWidth="1"/>
    <col min="15620" max="15620" width="16" style="1" bestFit="1" customWidth="1"/>
    <col min="15621" max="15621" width="16.375" style="1" bestFit="1" customWidth="1"/>
    <col min="15622" max="15622" width="14.125" style="1" bestFit="1" customWidth="1"/>
    <col min="15623" max="15623" width="14.125" style="1" customWidth="1"/>
    <col min="15624" max="15625" width="13.875" style="1" bestFit="1" customWidth="1"/>
    <col min="15626" max="15628" width="14.125" style="1" customWidth="1"/>
    <col min="15629" max="15629" width="15" style="1" bestFit="1" customWidth="1"/>
    <col min="15630" max="15631" width="15" style="1" customWidth="1"/>
    <col min="15632" max="15635" width="13.375" style="1" customWidth="1"/>
    <col min="15636" max="15636" width="13.875" style="1" bestFit="1" customWidth="1"/>
    <col min="15637" max="15637" width="13.375" style="1" customWidth="1"/>
    <col min="15638" max="15638" width="13.875" style="1" bestFit="1" customWidth="1"/>
    <col min="15639" max="15639" width="13.375" style="1" customWidth="1"/>
    <col min="15640" max="15874" width="9" style="1"/>
    <col min="15875" max="15875" width="31.125" style="1" customWidth="1"/>
    <col min="15876" max="15876" width="16" style="1" bestFit="1" customWidth="1"/>
    <col min="15877" max="15877" width="16.375" style="1" bestFit="1" customWidth="1"/>
    <col min="15878" max="15878" width="14.125" style="1" bestFit="1" customWidth="1"/>
    <col min="15879" max="15879" width="14.125" style="1" customWidth="1"/>
    <col min="15880" max="15881" width="13.875" style="1" bestFit="1" customWidth="1"/>
    <col min="15882" max="15884" width="14.125" style="1" customWidth="1"/>
    <col min="15885" max="15885" width="15" style="1" bestFit="1" customWidth="1"/>
    <col min="15886" max="15887" width="15" style="1" customWidth="1"/>
    <col min="15888" max="15891" width="13.375" style="1" customWidth="1"/>
    <col min="15892" max="15892" width="13.875" style="1" bestFit="1" customWidth="1"/>
    <col min="15893" max="15893" width="13.375" style="1" customWidth="1"/>
    <col min="15894" max="15894" width="13.875" style="1" bestFit="1" customWidth="1"/>
    <col min="15895" max="15895" width="13.375" style="1" customWidth="1"/>
    <col min="15896" max="16130" width="9" style="1"/>
    <col min="16131" max="16131" width="31.125" style="1" customWidth="1"/>
    <col min="16132" max="16132" width="16" style="1" bestFit="1" customWidth="1"/>
    <col min="16133" max="16133" width="16.375" style="1" bestFit="1" customWidth="1"/>
    <col min="16134" max="16134" width="14.125" style="1" bestFit="1" customWidth="1"/>
    <col min="16135" max="16135" width="14.125" style="1" customWidth="1"/>
    <col min="16136" max="16137" width="13.875" style="1" bestFit="1" customWidth="1"/>
    <col min="16138" max="16140" width="14.125" style="1" customWidth="1"/>
    <col min="16141" max="16141" width="15" style="1" bestFit="1" customWidth="1"/>
    <col min="16142" max="16143" width="15" style="1" customWidth="1"/>
    <col min="16144" max="16147" width="13.375" style="1" customWidth="1"/>
    <col min="16148" max="16148" width="13.875" style="1" bestFit="1" customWidth="1"/>
    <col min="16149" max="16149" width="13.375" style="1" customWidth="1"/>
    <col min="16150" max="16150" width="13.875" style="1" bestFit="1" customWidth="1"/>
    <col min="16151" max="16151" width="13.375" style="1" customWidth="1"/>
    <col min="16152" max="16384" width="9" style="1"/>
  </cols>
  <sheetData>
    <row r="1" spans="1:16151" ht="18" customHeight="1" x14ac:dyDescent="0.25">
      <c r="A1" s="12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16151" ht="18" customHeight="1" x14ac:dyDescent="0.25">
      <c r="A2" s="1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16151" ht="18" customHeight="1" x14ac:dyDescent="0.25">
      <c r="A3" s="1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16151" ht="18" customHeight="1" x14ac:dyDescent="0.25">
      <c r="A4" s="1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16151" s="70" customFormat="1" ht="27" customHeight="1" x14ac:dyDescent="0.25">
      <c r="A5" s="68" t="s">
        <v>39</v>
      </c>
      <c r="B5" s="126" t="s">
        <v>38</v>
      </c>
      <c r="C5" s="127"/>
      <c r="D5" s="127"/>
      <c r="E5" s="127"/>
      <c r="F5" s="127"/>
      <c r="G5" s="128"/>
      <c r="H5" s="129" t="s">
        <v>40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69"/>
    </row>
    <row r="6" spans="1:16151" ht="72" customHeight="1" x14ac:dyDescent="0.2">
      <c r="A6" s="1"/>
      <c r="B6" s="28" t="s">
        <v>53</v>
      </c>
      <c r="C6" s="29" t="s">
        <v>54</v>
      </c>
      <c r="D6" s="29" t="s">
        <v>62</v>
      </c>
      <c r="E6" s="29" t="s">
        <v>63</v>
      </c>
      <c r="F6" s="29" t="s">
        <v>55</v>
      </c>
      <c r="G6" s="30" t="s">
        <v>56</v>
      </c>
      <c r="H6" s="114" t="s">
        <v>48</v>
      </c>
      <c r="I6" s="115" t="s">
        <v>49</v>
      </c>
      <c r="J6" s="47" t="s">
        <v>53</v>
      </c>
      <c r="K6" s="50" t="s">
        <v>54</v>
      </c>
      <c r="L6" s="48" t="s">
        <v>50</v>
      </c>
      <c r="M6" s="49" t="s">
        <v>57</v>
      </c>
      <c r="N6" s="50" t="s">
        <v>50</v>
      </c>
      <c r="O6" s="49" t="s">
        <v>57</v>
      </c>
      <c r="P6" s="59" t="s">
        <v>62</v>
      </c>
      <c r="Q6" s="58" t="s">
        <v>51</v>
      </c>
      <c r="R6" s="57" t="s">
        <v>63</v>
      </c>
      <c r="S6" s="59" t="s">
        <v>52</v>
      </c>
      <c r="T6" s="53" t="s">
        <v>58</v>
      </c>
      <c r="U6" s="57" t="s">
        <v>59</v>
      </c>
      <c r="V6" s="53" t="s">
        <v>60</v>
      </c>
      <c r="W6" s="58" t="s">
        <v>61</v>
      </c>
    </row>
    <row r="7" spans="1:16151" ht="18" customHeight="1" x14ac:dyDescent="0.2">
      <c r="A7" s="34"/>
      <c r="B7" s="35" t="s">
        <v>0</v>
      </c>
      <c r="C7" s="45" t="s">
        <v>0</v>
      </c>
      <c r="D7" s="36"/>
      <c r="E7" s="36"/>
      <c r="F7" s="38"/>
      <c r="G7" s="37"/>
      <c r="H7" s="59"/>
      <c r="I7" s="58"/>
      <c r="J7" s="51" t="s">
        <v>0</v>
      </c>
      <c r="K7" s="54" t="s">
        <v>0</v>
      </c>
      <c r="L7" s="52" t="s">
        <v>0</v>
      </c>
      <c r="M7" s="53" t="s">
        <v>0</v>
      </c>
      <c r="N7" s="54" t="s">
        <v>0</v>
      </c>
      <c r="O7" s="55" t="s">
        <v>0</v>
      </c>
      <c r="P7" s="60"/>
      <c r="Q7" s="40"/>
      <c r="R7" s="57"/>
      <c r="S7" s="59"/>
      <c r="T7" s="54"/>
      <c r="U7" s="57"/>
      <c r="V7" s="54"/>
      <c r="W7" s="58"/>
    </row>
    <row r="8" spans="1:16151" ht="18" customHeight="1" x14ac:dyDescent="0.2">
      <c r="A8" s="34"/>
      <c r="B8" s="35" t="s">
        <v>1</v>
      </c>
      <c r="C8" s="45" t="s">
        <v>1</v>
      </c>
      <c r="D8" s="36" t="s">
        <v>47</v>
      </c>
      <c r="E8" s="36" t="s">
        <v>2</v>
      </c>
      <c r="F8" s="38" t="s">
        <v>46</v>
      </c>
      <c r="G8" s="37" t="s">
        <v>46</v>
      </c>
      <c r="H8" s="59" t="s">
        <v>2</v>
      </c>
      <c r="I8" s="58" t="s">
        <v>2</v>
      </c>
      <c r="J8" s="51" t="s">
        <v>2</v>
      </c>
      <c r="K8" s="54"/>
      <c r="L8" s="52" t="s">
        <v>1</v>
      </c>
      <c r="M8" s="53" t="s">
        <v>1</v>
      </c>
      <c r="N8" s="54" t="s">
        <v>2</v>
      </c>
      <c r="O8" s="55" t="s">
        <v>2</v>
      </c>
      <c r="P8" s="60" t="s">
        <v>47</v>
      </c>
      <c r="Q8" s="40" t="s">
        <v>2</v>
      </c>
      <c r="R8" s="39" t="s">
        <v>2</v>
      </c>
      <c r="S8" s="60" t="s">
        <v>2</v>
      </c>
      <c r="T8" s="46" t="s">
        <v>46</v>
      </c>
      <c r="U8" s="39" t="s">
        <v>2</v>
      </c>
      <c r="V8" s="46" t="s">
        <v>46</v>
      </c>
      <c r="W8" s="40" t="s">
        <v>2</v>
      </c>
    </row>
    <row r="9" spans="1:16151" ht="14.25" customHeight="1" x14ac:dyDescent="0.2">
      <c r="A9" s="62"/>
      <c r="B9" s="31"/>
      <c r="C9" s="41"/>
      <c r="D9" s="16"/>
      <c r="E9" s="16"/>
      <c r="F9" s="33"/>
      <c r="G9" s="32"/>
      <c r="H9" s="91"/>
      <c r="I9" s="116"/>
      <c r="J9" s="61"/>
      <c r="K9" s="18"/>
      <c r="L9" s="42"/>
      <c r="M9" s="42"/>
      <c r="N9" s="18"/>
      <c r="O9" s="67"/>
      <c r="P9" s="110"/>
      <c r="Q9" s="17"/>
      <c r="R9" s="121"/>
      <c r="S9" s="61"/>
      <c r="T9" s="43"/>
      <c r="U9" s="18"/>
      <c r="V9" s="43"/>
      <c r="W9" s="17"/>
      <c r="X9" s="2"/>
      <c r="Y9" s="2"/>
      <c r="Z9" s="2"/>
    </row>
    <row r="10" spans="1:16151" s="4" customFormat="1" ht="14.25" customHeight="1" x14ac:dyDescent="0.2">
      <c r="A10" s="71" t="s">
        <v>16</v>
      </c>
      <c r="B10" s="74">
        <v>1078.03</v>
      </c>
      <c r="C10" s="77">
        <v>1354.03</v>
      </c>
      <c r="D10" s="75">
        <v>45744.6</v>
      </c>
      <c r="E10" s="86">
        <v>0.96391000000000004</v>
      </c>
      <c r="F10" s="44">
        <f>B10*$D10/1000000</f>
        <v>49.314051137999996</v>
      </c>
      <c r="G10" s="27">
        <f>C10*$D10/1000000</f>
        <v>61.939560737999997</v>
      </c>
      <c r="H10" s="91">
        <v>1.9900000000000001E-2</v>
      </c>
      <c r="I10" s="116">
        <v>0.03</v>
      </c>
      <c r="J10" s="87">
        <f>B10*(1+H10+I10)</f>
        <v>1131.823697</v>
      </c>
      <c r="K10" s="94">
        <f>J10+J$44</f>
        <v>1411.843697</v>
      </c>
      <c r="L10" s="88">
        <f>J10-B10</f>
        <v>53.793697000000066</v>
      </c>
      <c r="M10" s="89">
        <f>K10-C10</f>
        <v>57.813697000000047</v>
      </c>
      <c r="N10" s="90">
        <f>L10/B10</f>
        <v>4.9900000000000062E-2</v>
      </c>
      <c r="O10" s="90">
        <f>M10/C10</f>
        <v>4.2697500793926313E-2</v>
      </c>
      <c r="P10" s="111">
        <v>47273.13</v>
      </c>
      <c r="Q10" s="107">
        <f>P10/D10-1</f>
        <v>3.3414435802258557E-2</v>
      </c>
      <c r="R10" s="122">
        <v>0.95</v>
      </c>
      <c r="S10" s="102">
        <f t="shared" ref="S10:S42" si="0">R10-E10</f>
        <v>-1.3910000000000089E-2</v>
      </c>
      <c r="T10" s="105">
        <f>P10*J10/1000000</f>
        <v>53.504848765361608</v>
      </c>
      <c r="U10" s="106">
        <f>T10/F10-1</f>
        <v>8.4981816148791411E-2</v>
      </c>
      <c r="V10" s="105">
        <f>P10*K10/1000000</f>
        <v>66.742270627961602</v>
      </c>
      <c r="W10" s="107">
        <f>V10/G10-1</f>
        <v>7.7538649495380474E-2</v>
      </c>
      <c r="X10" s="15"/>
      <c r="Y10" s="15"/>
      <c r="Z10" s="9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</row>
    <row r="11" spans="1:16151" ht="14.25" customHeight="1" x14ac:dyDescent="0.2">
      <c r="A11" s="71" t="s">
        <v>17</v>
      </c>
      <c r="B11" s="74">
        <v>1121.07</v>
      </c>
      <c r="C11" s="77">
        <v>1397.07</v>
      </c>
      <c r="D11" s="75">
        <v>135324</v>
      </c>
      <c r="E11" s="86">
        <v>0.98499999999999999</v>
      </c>
      <c r="F11" s="44">
        <f t="shared" ref="F11:F42" si="1">B11*$D11/1000000</f>
        <v>151.70767667999996</v>
      </c>
      <c r="G11" s="27">
        <f t="shared" ref="G11:G42" si="2">C11*$D11/1000000</f>
        <v>189.05710067999999</v>
      </c>
      <c r="H11" s="91">
        <v>0</v>
      </c>
      <c r="I11" s="116">
        <v>0.03</v>
      </c>
      <c r="J11" s="87">
        <f t="shared" ref="J11:J42" si="3">B11*(1+H11+I11)</f>
        <v>1154.7021</v>
      </c>
      <c r="K11" s="94">
        <f t="shared" ref="K11:K42" si="4">J11+J$44</f>
        <v>1434.7221</v>
      </c>
      <c r="L11" s="88">
        <f t="shared" ref="L11:L42" si="5">J11-B11</f>
        <v>33.632100000000037</v>
      </c>
      <c r="M11" s="89">
        <f>K11-C11</f>
        <v>37.652100000000019</v>
      </c>
      <c r="N11" s="90">
        <f t="shared" ref="N11:N42" si="6">L11/B11</f>
        <v>3.0000000000000034E-2</v>
      </c>
      <c r="O11" s="90">
        <f t="shared" ref="O11:O42" si="7">M11/C11</f>
        <v>2.6950761236015388E-2</v>
      </c>
      <c r="P11" s="111">
        <v>139049</v>
      </c>
      <c r="Q11" s="107">
        <f>P11/D11-1</f>
        <v>2.7526528923176974E-2</v>
      </c>
      <c r="R11" s="122">
        <v>0.98499999999999999</v>
      </c>
      <c r="S11" s="102">
        <f t="shared" si="0"/>
        <v>0</v>
      </c>
      <c r="T11" s="105">
        <f t="shared" ref="T11:T42" si="8">P11*J11/1000000</f>
        <v>160.56017230289999</v>
      </c>
      <c r="U11" s="106">
        <f t="shared" ref="U11:U42" si="9">T11/F11-1</f>
        <v>5.8352324790872379E-2</v>
      </c>
      <c r="V11" s="105">
        <f t="shared" ref="V11:V40" si="10">P11*K11/1000000</f>
        <v>199.49667328290002</v>
      </c>
      <c r="W11" s="107">
        <f t="shared" ref="W11:W42" si="11">V11/G11-1</f>
        <v>5.5219151067857242E-2</v>
      </c>
      <c r="X11" s="15"/>
      <c r="Y11" s="15"/>
      <c r="Z11" s="2"/>
    </row>
    <row r="12" spans="1:16151" ht="14.25" customHeight="1" x14ac:dyDescent="0.2">
      <c r="A12" s="71" t="s">
        <v>18</v>
      </c>
      <c r="B12" s="74">
        <v>1196.43</v>
      </c>
      <c r="C12" s="77">
        <v>1472.43</v>
      </c>
      <c r="D12" s="75">
        <v>78772</v>
      </c>
      <c r="E12" s="86">
        <v>0.97899999999999987</v>
      </c>
      <c r="F12" s="44">
        <f t="shared" si="1"/>
        <v>94.245183960000006</v>
      </c>
      <c r="G12" s="27">
        <f t="shared" si="2"/>
        <v>115.98625596000001</v>
      </c>
      <c r="H12" s="91">
        <v>1.9900000000000001E-2</v>
      </c>
      <c r="I12" s="116">
        <v>0.02</v>
      </c>
      <c r="J12" s="87">
        <f>B12*(1+H12+I12)</f>
        <v>1244.1675570000002</v>
      </c>
      <c r="K12" s="94">
        <f t="shared" si="4"/>
        <v>1524.1875570000002</v>
      </c>
      <c r="L12" s="88">
        <f t="shared" si="5"/>
        <v>47.737557000000152</v>
      </c>
      <c r="M12" s="89">
        <f t="shared" ref="M12:M42" si="12">K12-C12</f>
        <v>51.757557000000133</v>
      </c>
      <c r="N12" s="90">
        <f t="shared" si="6"/>
        <v>3.9900000000000123E-2</v>
      </c>
      <c r="O12" s="90">
        <f t="shared" si="7"/>
        <v>3.5151115502944204E-2</v>
      </c>
      <c r="P12" s="111">
        <v>79769</v>
      </c>
      <c r="Q12" s="107">
        <f t="shared" ref="Q12:Q42" si="13">P12/D12-1</f>
        <v>1.2656781597522038E-2</v>
      </c>
      <c r="R12" s="122">
        <v>0.97899999999999998</v>
      </c>
      <c r="S12" s="102">
        <f t="shared" si="0"/>
        <v>0</v>
      </c>
      <c r="T12" s="105">
        <f>P12*J12/1000000</f>
        <v>99.246001854333016</v>
      </c>
      <c r="U12" s="106">
        <f t="shared" si="9"/>
        <v>5.3061787183263265E-2</v>
      </c>
      <c r="V12" s="105">
        <f t="shared" si="10"/>
        <v>121.58291723433301</v>
      </c>
      <c r="W12" s="107">
        <f t="shared" si="11"/>
        <v>4.8252797092296129E-2</v>
      </c>
      <c r="X12" s="15"/>
      <c r="Y12" s="15"/>
      <c r="Z12" s="2"/>
    </row>
    <row r="13" spans="1:16151" ht="14.25" customHeight="1" x14ac:dyDescent="0.2">
      <c r="A13" s="71" t="s">
        <v>19</v>
      </c>
      <c r="B13" s="74">
        <v>1101.24</v>
      </c>
      <c r="C13" s="77">
        <v>1377.24</v>
      </c>
      <c r="D13" s="75">
        <v>89254.399999999994</v>
      </c>
      <c r="E13" s="86">
        <v>0.97499999999999998</v>
      </c>
      <c r="F13" s="44">
        <f t="shared" si="1"/>
        <v>98.290515455999994</v>
      </c>
      <c r="G13" s="27">
        <f t="shared" si="2"/>
        <v>122.92472985599998</v>
      </c>
      <c r="H13" s="91">
        <v>1.9900000000000001E-2</v>
      </c>
      <c r="I13" s="116">
        <v>0.02</v>
      </c>
      <c r="J13" s="87">
        <f t="shared" si="3"/>
        <v>1145.179476</v>
      </c>
      <c r="K13" s="94">
        <f t="shared" si="4"/>
        <v>1425.199476</v>
      </c>
      <c r="L13" s="88">
        <f t="shared" si="5"/>
        <v>43.939476000000013</v>
      </c>
      <c r="M13" s="89">
        <f t="shared" si="12"/>
        <v>47.959475999999995</v>
      </c>
      <c r="N13" s="90">
        <f t="shared" si="6"/>
        <v>3.9900000000000012E-2</v>
      </c>
      <c r="O13" s="90">
        <f>M13/C13</f>
        <v>3.4822889256774417E-2</v>
      </c>
      <c r="P13" s="111">
        <v>93319</v>
      </c>
      <c r="Q13" s="107">
        <f t="shared" si="13"/>
        <v>4.553949161049764E-2</v>
      </c>
      <c r="R13" s="122">
        <v>0.97629999999999995</v>
      </c>
      <c r="S13" s="102">
        <f t="shared" si="0"/>
        <v>1.2999999999999678E-3</v>
      </c>
      <c r="T13" s="105">
        <f t="shared" si="8"/>
        <v>106.86700352084399</v>
      </c>
      <c r="U13" s="106">
        <f t="shared" si="9"/>
        <v>8.7256517325756455E-2</v>
      </c>
      <c r="V13" s="105">
        <f>P13*K13/1000000</f>
        <v>132.99818990084401</v>
      </c>
      <c r="W13" s="107">
        <f t="shared" si="11"/>
        <v>8.1948197540434364E-2</v>
      </c>
      <c r="X13" s="15"/>
      <c r="Y13" s="15"/>
      <c r="Z13" s="2"/>
    </row>
    <row r="14" spans="1:16151" ht="14.25" customHeight="1" x14ac:dyDescent="0.2">
      <c r="A14" s="71" t="s">
        <v>20</v>
      </c>
      <c r="B14" s="74">
        <v>1071.27</v>
      </c>
      <c r="C14" s="77">
        <v>1347.27</v>
      </c>
      <c r="D14" s="75">
        <v>126656</v>
      </c>
      <c r="E14" s="86">
        <v>0.97650000000000003</v>
      </c>
      <c r="F14" s="44">
        <f>B14*$D14/1000000</f>
        <v>135.68277312000001</v>
      </c>
      <c r="G14" s="27">
        <f t="shared" si="2"/>
        <v>170.63982912</v>
      </c>
      <c r="H14" s="91">
        <v>1.9910899999999999E-2</v>
      </c>
      <c r="I14" s="116">
        <v>1.9994999999999999E-2</v>
      </c>
      <c r="J14" s="87">
        <f t="shared" si="3"/>
        <v>1114.0199934929999</v>
      </c>
      <c r="K14" s="94">
        <f t="shared" si="4"/>
        <v>1394.0399934929999</v>
      </c>
      <c r="L14" s="88">
        <f t="shared" si="5"/>
        <v>42.74999349299992</v>
      </c>
      <c r="M14" s="89">
        <f t="shared" si="12"/>
        <v>46.769993492999902</v>
      </c>
      <c r="N14" s="90">
        <f t="shared" si="6"/>
        <v>3.9905899999999925E-2</v>
      </c>
      <c r="O14" s="90">
        <f t="shared" si="7"/>
        <v>3.4714640341579568E-2</v>
      </c>
      <c r="P14" s="111">
        <v>128523</v>
      </c>
      <c r="Q14" s="107">
        <f t="shared" si="13"/>
        <v>1.4740715007579563E-2</v>
      </c>
      <c r="R14" s="122">
        <v>0.97650000000000003</v>
      </c>
      <c r="S14" s="102">
        <f t="shared" si="0"/>
        <v>0</v>
      </c>
      <c r="T14" s="105">
        <f t="shared" si="8"/>
        <v>143.17719162370082</v>
      </c>
      <c r="U14" s="106">
        <f t="shared" si="9"/>
        <v>5.5234856506600316E-2</v>
      </c>
      <c r="V14" s="105">
        <f t="shared" si="10"/>
        <v>179.16620208370082</v>
      </c>
      <c r="W14" s="107">
        <f t="shared" si="11"/>
        <v>4.9967073969025E-2</v>
      </c>
      <c r="X14" s="15"/>
      <c r="Y14" s="15"/>
      <c r="Z14" s="2"/>
    </row>
    <row r="15" spans="1:16151" ht="14.25" customHeight="1" x14ac:dyDescent="0.2">
      <c r="A15" s="72" t="s">
        <v>4</v>
      </c>
      <c r="B15" s="74">
        <v>1083.6600000000001</v>
      </c>
      <c r="C15" s="77">
        <v>1359.66</v>
      </c>
      <c r="D15" s="75">
        <v>88000</v>
      </c>
      <c r="E15" s="86">
        <v>0.97799999999999998</v>
      </c>
      <c r="F15" s="44">
        <f t="shared" si="1"/>
        <v>95.362080000000006</v>
      </c>
      <c r="G15" s="27">
        <f t="shared" si="2"/>
        <v>119.65008</v>
      </c>
      <c r="H15" s="91">
        <v>1.9900000000000001E-2</v>
      </c>
      <c r="I15" s="116">
        <v>0.03</v>
      </c>
      <c r="J15" s="87">
        <f t="shared" si="3"/>
        <v>1137.7346340000001</v>
      </c>
      <c r="K15" s="94">
        <f t="shared" si="4"/>
        <v>1417.7546340000001</v>
      </c>
      <c r="L15" s="88">
        <f>J15-B15</f>
        <v>54.07463400000006</v>
      </c>
      <c r="M15" s="89">
        <f>K15-C15</f>
        <v>58.094634000000042</v>
      </c>
      <c r="N15" s="90">
        <f>L15/B15</f>
        <v>4.9900000000000048E-2</v>
      </c>
      <c r="O15" s="90">
        <f t="shared" si="7"/>
        <v>4.2727324478178397E-2</v>
      </c>
      <c r="P15" s="111">
        <v>88450</v>
      </c>
      <c r="Q15" s="107">
        <f t="shared" si="13"/>
        <v>5.1136363636363757E-3</v>
      </c>
      <c r="R15" s="122">
        <v>0.98</v>
      </c>
      <c r="S15" s="102">
        <f t="shared" si="0"/>
        <v>2.0000000000000018E-3</v>
      </c>
      <c r="T15" s="105">
        <f t="shared" si="8"/>
        <v>100.63262837730001</v>
      </c>
      <c r="U15" s="106">
        <f t="shared" si="9"/>
        <v>5.5268806818181915E-2</v>
      </c>
      <c r="V15" s="105">
        <f t="shared" si="10"/>
        <v>125.40039737730001</v>
      </c>
      <c r="W15" s="107">
        <f t="shared" si="11"/>
        <v>4.8059452841987316E-2</v>
      </c>
      <c r="X15" s="15"/>
      <c r="Y15" s="15"/>
      <c r="Z15" s="2"/>
    </row>
    <row r="16" spans="1:16151" ht="14.25" customHeight="1" x14ac:dyDescent="0.2">
      <c r="A16" s="72" t="s">
        <v>3</v>
      </c>
      <c r="B16" s="76">
        <v>857.31</v>
      </c>
      <c r="C16" s="85">
        <v>931.19999999999993</v>
      </c>
      <c r="D16" s="75">
        <v>7042</v>
      </c>
      <c r="E16" s="86">
        <v>0.95</v>
      </c>
      <c r="F16" s="44">
        <f t="shared" si="1"/>
        <v>6.0371770199999997</v>
      </c>
      <c r="G16" s="27">
        <f t="shared" si="2"/>
        <v>6.5575103999999991</v>
      </c>
      <c r="H16" s="91">
        <v>0</v>
      </c>
      <c r="I16" s="116">
        <v>0</v>
      </c>
      <c r="J16" s="87">
        <f t="shared" si="3"/>
        <v>857.31</v>
      </c>
      <c r="K16" s="94">
        <f>J16+J$44</f>
        <v>1137.33</v>
      </c>
      <c r="L16" s="88">
        <f t="shared" si="5"/>
        <v>0</v>
      </c>
      <c r="M16" s="89">
        <f>K16-C16</f>
        <v>206.13</v>
      </c>
      <c r="N16" s="90">
        <f t="shared" si="6"/>
        <v>0</v>
      </c>
      <c r="O16" s="90">
        <f t="shared" si="7"/>
        <v>0.22135953608247425</v>
      </c>
      <c r="P16" s="111">
        <v>7060.39</v>
      </c>
      <c r="Q16" s="107">
        <f t="shared" si="13"/>
        <v>2.6114740130644964E-3</v>
      </c>
      <c r="R16" s="122">
        <v>0.95</v>
      </c>
      <c r="S16" s="102">
        <f t="shared" si="0"/>
        <v>0</v>
      </c>
      <c r="T16" s="105">
        <f t="shared" si="8"/>
        <v>6.0529429508999995</v>
      </c>
      <c r="U16" s="106">
        <f t="shared" si="9"/>
        <v>2.6114740130644964E-3</v>
      </c>
      <c r="V16" s="105">
        <f t="shared" si="10"/>
        <v>8.0299933587000005</v>
      </c>
      <c r="W16" s="107">
        <f t="shared" si="11"/>
        <v>0.22454908477156232</v>
      </c>
      <c r="X16" s="15"/>
      <c r="Y16" s="15"/>
      <c r="Z16" s="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</row>
    <row r="17" spans="1:26" ht="13.9" customHeight="1" x14ac:dyDescent="0.2">
      <c r="A17" s="71" t="s">
        <v>21</v>
      </c>
      <c r="B17" s="74">
        <v>1218.1300000000001</v>
      </c>
      <c r="C17" s="77">
        <v>1494.13</v>
      </c>
      <c r="D17" s="75">
        <v>117795.1</v>
      </c>
      <c r="E17" s="86">
        <v>0.96700000000000008</v>
      </c>
      <c r="F17" s="44">
        <f t="shared" si="1"/>
        <v>143.48974516300001</v>
      </c>
      <c r="G17" s="27">
        <f t="shared" si="2"/>
        <v>176.00119276300001</v>
      </c>
      <c r="H17" s="91">
        <v>1.9910899999999999E-2</v>
      </c>
      <c r="I17" s="116">
        <v>0.03</v>
      </c>
      <c r="J17" s="87">
        <f t="shared" si="3"/>
        <v>1278.927964617</v>
      </c>
      <c r="K17" s="94">
        <f t="shared" si="4"/>
        <v>1558.947964617</v>
      </c>
      <c r="L17" s="88">
        <f t="shared" si="5"/>
        <v>60.797964616999934</v>
      </c>
      <c r="M17" s="89">
        <f t="shared" si="12"/>
        <v>64.817964616999916</v>
      </c>
      <c r="N17" s="90">
        <f t="shared" si="6"/>
        <v>4.9910899999999939E-2</v>
      </c>
      <c r="O17" s="90">
        <f t="shared" si="7"/>
        <v>4.3381743634757289E-2</v>
      </c>
      <c r="P17" s="111">
        <v>121243</v>
      </c>
      <c r="Q17" s="107">
        <f t="shared" si="13"/>
        <v>2.9270317695727632E-2</v>
      </c>
      <c r="R17" s="122">
        <v>0.97</v>
      </c>
      <c r="S17" s="102">
        <f t="shared" si="0"/>
        <v>2.9999999999998916E-3</v>
      </c>
      <c r="T17" s="105">
        <f>P17*J17/1000000</f>
        <v>155.06106321405895</v>
      </c>
      <c r="U17" s="106">
        <f t="shared" si="9"/>
        <v>8.0642125595207226E-2</v>
      </c>
      <c r="V17" s="105">
        <f t="shared" si="10"/>
        <v>189.01152807405893</v>
      </c>
      <c r="W17" s="107">
        <f t="shared" si="11"/>
        <v>7.3921858748868807E-2</v>
      </c>
      <c r="X17" s="15"/>
      <c r="Y17" s="15"/>
      <c r="Z17" s="2"/>
    </row>
    <row r="18" spans="1:26" ht="14.25" customHeight="1" x14ac:dyDescent="0.2">
      <c r="A18" s="71" t="s">
        <v>22</v>
      </c>
      <c r="B18" s="74">
        <v>1059.93</v>
      </c>
      <c r="C18" s="77">
        <v>1335.93</v>
      </c>
      <c r="D18" s="75">
        <v>109312.1</v>
      </c>
      <c r="E18" s="86">
        <v>0.97699999999999998</v>
      </c>
      <c r="F18" s="44">
        <f t="shared" si="1"/>
        <v>115.86317415300002</v>
      </c>
      <c r="G18" s="27">
        <f t="shared" si="2"/>
        <v>146.03331375300002</v>
      </c>
      <c r="H18" s="91">
        <v>0</v>
      </c>
      <c r="I18" s="116">
        <v>0.02</v>
      </c>
      <c r="J18" s="87">
        <f t="shared" si="3"/>
        <v>1081.1286</v>
      </c>
      <c r="K18" s="94">
        <f t="shared" si="4"/>
        <v>1361.1486</v>
      </c>
      <c r="L18" s="88">
        <f t="shared" si="5"/>
        <v>21.198599999999942</v>
      </c>
      <c r="M18" s="89">
        <f t="shared" si="12"/>
        <v>25.218599999999924</v>
      </c>
      <c r="N18" s="90">
        <f t="shared" si="6"/>
        <v>1.9999999999999945E-2</v>
      </c>
      <c r="O18" s="90">
        <f t="shared" si="7"/>
        <v>1.8877186678942701E-2</v>
      </c>
      <c r="P18" s="111">
        <v>111132.37</v>
      </c>
      <c r="Q18" s="107">
        <f t="shared" si="13"/>
        <v>1.6652044924578169E-2</v>
      </c>
      <c r="R18" s="122">
        <v>0.97699999999999998</v>
      </c>
      <c r="S18" s="102">
        <f t="shared" si="0"/>
        <v>0</v>
      </c>
      <c r="T18" s="105">
        <f t="shared" si="8"/>
        <v>120.148383592782</v>
      </c>
      <c r="U18" s="106">
        <f t="shared" si="9"/>
        <v>3.6985085823069808E-2</v>
      </c>
      <c r="V18" s="105">
        <f t="shared" si="10"/>
        <v>151.26766984018201</v>
      </c>
      <c r="W18" s="107">
        <f t="shared" si="11"/>
        <v>3.5843575364148395E-2</v>
      </c>
      <c r="X18" s="15"/>
      <c r="Y18" s="15"/>
      <c r="Z18" s="2"/>
    </row>
    <row r="19" spans="1:26" ht="14.25" customHeight="1" x14ac:dyDescent="0.2">
      <c r="A19" s="71" t="s">
        <v>23</v>
      </c>
      <c r="B19" s="74">
        <v>1144.17</v>
      </c>
      <c r="C19" s="77">
        <v>1420.17</v>
      </c>
      <c r="D19" s="75">
        <v>94317</v>
      </c>
      <c r="E19" s="86">
        <v>0.96678900000000001</v>
      </c>
      <c r="F19" s="44">
        <f t="shared" si="1"/>
        <v>107.91468189</v>
      </c>
      <c r="G19" s="27">
        <f t="shared" si="2"/>
        <v>133.94617389000001</v>
      </c>
      <c r="H19" s="91">
        <v>1.9872000000000001E-2</v>
      </c>
      <c r="I19" s="116">
        <v>0.03</v>
      </c>
      <c r="J19" s="87">
        <f t="shared" si="3"/>
        <v>1201.23204624</v>
      </c>
      <c r="K19" s="94">
        <f t="shared" si="4"/>
        <v>1481.25204624</v>
      </c>
      <c r="L19" s="88">
        <f t="shared" si="5"/>
        <v>57.062046239999972</v>
      </c>
      <c r="M19" s="89">
        <f t="shared" si="12"/>
        <v>61.082046239999954</v>
      </c>
      <c r="N19" s="90">
        <f t="shared" si="6"/>
        <v>4.9871999999999972E-2</v>
      </c>
      <c r="O19" s="90">
        <f t="shared" si="7"/>
        <v>4.3010376391558726E-2</v>
      </c>
      <c r="P19" s="111">
        <v>95043</v>
      </c>
      <c r="Q19" s="107">
        <f t="shared" si="13"/>
        <v>7.6974458475143059E-3</v>
      </c>
      <c r="R19" s="122">
        <v>0.96799999999999997</v>
      </c>
      <c r="S19" s="102">
        <f t="shared" si="0"/>
        <v>1.2109999999999621E-3</v>
      </c>
      <c r="T19" s="105">
        <f t="shared" si="8"/>
        <v>114.16869737078832</v>
      </c>
      <c r="U19" s="106">
        <f t="shared" si="9"/>
        <v>5.7953332866821583E-2</v>
      </c>
      <c r="V19" s="105">
        <f t="shared" si="10"/>
        <v>140.78263823078831</v>
      </c>
      <c r="W19" s="107">
        <f t="shared" si="11"/>
        <v>5.1038892282228021E-2</v>
      </c>
      <c r="X19" s="15"/>
      <c r="Y19" s="15"/>
      <c r="Z19" s="2"/>
    </row>
    <row r="20" spans="1:26" ht="14.25" customHeight="1" x14ac:dyDescent="0.2">
      <c r="A20" s="72" t="s">
        <v>5</v>
      </c>
      <c r="B20" s="74">
        <v>1020.18</v>
      </c>
      <c r="C20" s="77">
        <v>1296.1799999999998</v>
      </c>
      <c r="D20" s="75">
        <v>74337.7</v>
      </c>
      <c r="E20" s="86">
        <v>0.93500000000000005</v>
      </c>
      <c r="F20" s="44">
        <f t="shared" si="1"/>
        <v>75.837834786000002</v>
      </c>
      <c r="G20" s="27">
        <f t="shared" si="2"/>
        <v>96.35503998599998</v>
      </c>
      <c r="H20" s="91">
        <v>1.9900000000000001E-2</v>
      </c>
      <c r="I20" s="116">
        <v>0.03</v>
      </c>
      <c r="J20" s="87">
        <f t="shared" si="3"/>
        <v>1071.086982</v>
      </c>
      <c r="K20" s="94">
        <f t="shared" si="4"/>
        <v>1351.106982</v>
      </c>
      <c r="L20" s="88">
        <f t="shared" si="5"/>
        <v>50.906982000000085</v>
      </c>
      <c r="M20" s="89">
        <f t="shared" si="12"/>
        <v>54.92698200000018</v>
      </c>
      <c r="N20" s="90">
        <f t="shared" si="6"/>
        <v>4.9900000000000083E-2</v>
      </c>
      <c r="O20" s="90">
        <f t="shared" si="7"/>
        <v>4.2376044993751014E-2</v>
      </c>
      <c r="P20" s="111">
        <v>77699.77</v>
      </c>
      <c r="Q20" s="107">
        <f t="shared" si="13"/>
        <v>4.5226984423785144E-2</v>
      </c>
      <c r="R20" s="122">
        <v>0.94</v>
      </c>
      <c r="S20" s="102">
        <f t="shared" si="0"/>
        <v>4.9999999999998934E-3</v>
      </c>
      <c r="T20" s="105">
        <f t="shared" si="8"/>
        <v>83.223212151394151</v>
      </c>
      <c r="U20" s="106">
        <f t="shared" si="9"/>
        <v>9.7383810946531923E-2</v>
      </c>
      <c r="V20" s="105">
        <f t="shared" si="10"/>
        <v>104.98070174679415</v>
      </c>
      <c r="W20" s="107">
        <f t="shared" si="11"/>
        <v>8.9519570144410254E-2</v>
      </c>
      <c r="X20" s="15"/>
      <c r="Y20" s="15"/>
      <c r="Z20" s="2"/>
    </row>
    <row r="21" spans="1:26" ht="14.25" customHeight="1" x14ac:dyDescent="0.2">
      <c r="A21" s="72" t="s">
        <v>6</v>
      </c>
      <c r="B21" s="74">
        <v>1018.42</v>
      </c>
      <c r="C21" s="77">
        <v>1294.42</v>
      </c>
      <c r="D21" s="75">
        <v>66624</v>
      </c>
      <c r="E21" s="86">
        <v>0.95</v>
      </c>
      <c r="F21" s="44">
        <f t="shared" si="1"/>
        <v>67.851214079999991</v>
      </c>
      <c r="G21" s="27">
        <f t="shared" si="2"/>
        <v>86.239438079999999</v>
      </c>
      <c r="H21" s="91">
        <v>0.01</v>
      </c>
      <c r="I21" s="116">
        <v>0.02</v>
      </c>
      <c r="J21" s="87">
        <f t="shared" si="3"/>
        <v>1048.9726000000001</v>
      </c>
      <c r="K21" s="94">
        <f t="shared" si="4"/>
        <v>1328.9926</v>
      </c>
      <c r="L21" s="88">
        <f t="shared" si="5"/>
        <v>30.552600000000098</v>
      </c>
      <c r="M21" s="89">
        <f t="shared" si="12"/>
        <v>34.572599999999966</v>
      </c>
      <c r="N21" s="90">
        <f t="shared" si="6"/>
        <v>3.0000000000000096E-2</v>
      </c>
      <c r="O21" s="90">
        <f t="shared" si="7"/>
        <v>2.6708950726966489E-2</v>
      </c>
      <c r="P21" s="111">
        <v>68399</v>
      </c>
      <c r="Q21" s="107">
        <f t="shared" si="13"/>
        <v>2.6642050912583981E-2</v>
      </c>
      <c r="R21" s="122">
        <v>0.95</v>
      </c>
      <c r="S21" s="102">
        <f t="shared" si="0"/>
        <v>0</v>
      </c>
      <c r="T21" s="105">
        <f t="shared" si="8"/>
        <v>71.748676867400007</v>
      </c>
      <c r="U21" s="106">
        <f t="shared" si="9"/>
        <v>5.7441312439961756E-2</v>
      </c>
      <c r="V21" s="105">
        <f t="shared" si="10"/>
        <v>90.901764847400003</v>
      </c>
      <c r="W21" s="107">
        <f t="shared" si="11"/>
        <v>5.4062582864640163E-2</v>
      </c>
      <c r="X21" s="15"/>
      <c r="Y21" s="15"/>
      <c r="Z21" s="2"/>
    </row>
    <row r="22" spans="1:26" ht="14.25" customHeight="1" x14ac:dyDescent="0.2">
      <c r="A22" s="72" t="s">
        <v>7</v>
      </c>
      <c r="B22" s="74">
        <v>727.81</v>
      </c>
      <c r="C22" s="77">
        <v>1003.81</v>
      </c>
      <c r="D22" s="75">
        <v>74040.899999999994</v>
      </c>
      <c r="E22" s="86">
        <v>0.97499999999999998</v>
      </c>
      <c r="F22" s="44">
        <f t="shared" si="1"/>
        <v>53.887707428999988</v>
      </c>
      <c r="G22" s="27">
        <f t="shared" si="2"/>
        <v>74.322995828999993</v>
      </c>
      <c r="H22" s="91">
        <v>0</v>
      </c>
      <c r="I22" s="116">
        <v>0</v>
      </c>
      <c r="J22" s="87">
        <f t="shared" si="3"/>
        <v>727.81</v>
      </c>
      <c r="K22" s="94">
        <f t="shared" si="4"/>
        <v>1007.8299999999999</v>
      </c>
      <c r="L22" s="88">
        <f t="shared" si="5"/>
        <v>0</v>
      </c>
      <c r="M22" s="89">
        <f t="shared" si="12"/>
        <v>4.0199999999999818</v>
      </c>
      <c r="N22" s="90">
        <f t="shared" si="6"/>
        <v>0</v>
      </c>
      <c r="O22" s="90">
        <f t="shared" si="7"/>
        <v>4.0047419332343587E-3</v>
      </c>
      <c r="P22" s="111">
        <v>75938</v>
      </c>
      <c r="Q22" s="107">
        <f t="shared" si="13"/>
        <v>2.5622324958232578E-2</v>
      </c>
      <c r="R22" s="122">
        <v>0.97499999999999998</v>
      </c>
      <c r="S22" s="102">
        <f t="shared" si="0"/>
        <v>0</v>
      </c>
      <c r="T22" s="105">
        <f t="shared" si="8"/>
        <v>55.268435779999997</v>
      </c>
      <c r="U22" s="106">
        <f t="shared" si="9"/>
        <v>2.5622324958232801E-2</v>
      </c>
      <c r="V22" s="105">
        <f t="shared" si="10"/>
        <v>76.532594539999991</v>
      </c>
      <c r="W22" s="107">
        <f t="shared" si="11"/>
        <v>2.9729677690654155E-2</v>
      </c>
      <c r="X22" s="15"/>
      <c r="Y22" s="15"/>
      <c r="Z22" s="2"/>
    </row>
    <row r="23" spans="1:26" ht="14.25" customHeight="1" x14ac:dyDescent="0.2">
      <c r="A23" s="71" t="s">
        <v>24</v>
      </c>
      <c r="B23" s="74">
        <v>1208.01</v>
      </c>
      <c r="C23" s="77">
        <v>1484.01</v>
      </c>
      <c r="D23" s="75">
        <v>72175</v>
      </c>
      <c r="E23" s="86">
        <v>0.95000399999999996</v>
      </c>
      <c r="F23" s="44">
        <f t="shared" si="1"/>
        <v>87.188121749999993</v>
      </c>
      <c r="G23" s="27">
        <f t="shared" si="2"/>
        <v>107.10842175000001</v>
      </c>
      <c r="H23" s="91">
        <v>0</v>
      </c>
      <c r="I23" s="116">
        <v>0.03</v>
      </c>
      <c r="J23" s="87">
        <f t="shared" si="3"/>
        <v>1244.2502999999999</v>
      </c>
      <c r="K23" s="94">
        <f>J23+J$44</f>
        <v>1524.2702999999999</v>
      </c>
      <c r="L23" s="88">
        <f t="shared" si="5"/>
        <v>36.240299999999934</v>
      </c>
      <c r="M23" s="89">
        <f t="shared" si="12"/>
        <v>40.260299999999916</v>
      </c>
      <c r="N23" s="90">
        <f t="shared" si="6"/>
        <v>2.9999999999999947E-2</v>
      </c>
      <c r="O23" s="90">
        <f t="shared" si="7"/>
        <v>2.7129399397578125E-2</v>
      </c>
      <c r="P23" s="111">
        <v>75365</v>
      </c>
      <c r="Q23" s="107">
        <f t="shared" si="13"/>
        <v>4.4198129546241693E-2</v>
      </c>
      <c r="R23" s="122">
        <v>0.95499999999999996</v>
      </c>
      <c r="S23" s="102">
        <f t="shared" si="0"/>
        <v>4.9960000000000004E-3</v>
      </c>
      <c r="T23" s="105">
        <f t="shared" si="8"/>
        <v>93.772923859499997</v>
      </c>
      <c r="U23" s="106">
        <f t="shared" si="9"/>
        <v>7.5524073432629013E-2</v>
      </c>
      <c r="V23" s="105">
        <f t="shared" si="10"/>
        <v>114.87663115949999</v>
      </c>
      <c r="W23" s="107">
        <f t="shared" si="11"/>
        <v>7.25265976529057E-2</v>
      </c>
      <c r="X23" s="15"/>
      <c r="Y23" s="15"/>
      <c r="Z23" s="2"/>
    </row>
    <row r="24" spans="1:26" ht="14.25" customHeight="1" x14ac:dyDescent="0.2">
      <c r="A24" s="71" t="s">
        <v>25</v>
      </c>
      <c r="B24" s="74">
        <v>1283.6099999999999</v>
      </c>
      <c r="C24" s="77">
        <v>1559.61</v>
      </c>
      <c r="D24" s="75">
        <v>82000</v>
      </c>
      <c r="E24" s="86">
        <v>0.97750000000000004</v>
      </c>
      <c r="F24" s="44">
        <f t="shared" si="1"/>
        <v>105.25601999999998</v>
      </c>
      <c r="G24" s="27">
        <f t="shared" si="2"/>
        <v>127.88801999999998</v>
      </c>
      <c r="H24" s="91">
        <v>1.9900000000000001E-2</v>
      </c>
      <c r="I24" s="116">
        <v>0.03</v>
      </c>
      <c r="J24" s="87">
        <f t="shared" si="3"/>
        <v>1347.662139</v>
      </c>
      <c r="K24" s="94">
        <f t="shared" si="4"/>
        <v>1627.682139</v>
      </c>
      <c r="L24" s="88">
        <f t="shared" si="5"/>
        <v>64.052139000000125</v>
      </c>
      <c r="M24" s="89">
        <f t="shared" si="12"/>
        <v>68.072139000000107</v>
      </c>
      <c r="N24" s="90">
        <f t="shared" si="6"/>
        <v>4.9900000000000104E-2</v>
      </c>
      <c r="O24" s="90">
        <f>M24/C24</f>
        <v>4.3646898263027367E-2</v>
      </c>
      <c r="P24" s="111">
        <v>83500</v>
      </c>
      <c r="Q24" s="107">
        <f t="shared" si="13"/>
        <v>1.8292682926829285E-2</v>
      </c>
      <c r="R24" s="122">
        <v>0.98</v>
      </c>
      <c r="S24" s="102">
        <f t="shared" si="0"/>
        <v>2.4999999999999467E-3</v>
      </c>
      <c r="T24" s="105">
        <f t="shared" si="8"/>
        <v>112.52978860650001</v>
      </c>
      <c r="U24" s="106">
        <f t="shared" si="9"/>
        <v>6.9105487804878241E-2</v>
      </c>
      <c r="V24" s="105">
        <f t="shared" si="10"/>
        <v>135.91145860649999</v>
      </c>
      <c r="W24" s="107">
        <f t="shared" si="11"/>
        <v>6.273800006052177E-2</v>
      </c>
      <c r="X24" s="15"/>
      <c r="Y24" s="15"/>
      <c r="Z24" s="2"/>
    </row>
    <row r="25" spans="1:26" ht="14.25" customHeight="1" x14ac:dyDescent="0.25">
      <c r="A25" s="71" t="s">
        <v>26</v>
      </c>
      <c r="B25" s="74">
        <v>1267.6400000000001</v>
      </c>
      <c r="C25" s="77">
        <v>1543.64</v>
      </c>
      <c r="D25" s="75">
        <v>85474</v>
      </c>
      <c r="E25" s="86">
        <v>0.98499999999999999</v>
      </c>
      <c r="F25" s="44">
        <f t="shared" si="1"/>
        <v>108.35026136000002</v>
      </c>
      <c r="G25" s="27">
        <f t="shared" si="2"/>
        <v>131.94108536000002</v>
      </c>
      <c r="H25" s="91">
        <v>1.95E-2</v>
      </c>
      <c r="I25" s="116">
        <v>0.02</v>
      </c>
      <c r="J25" s="87">
        <f t="shared" si="3"/>
        <v>1317.7117800000003</v>
      </c>
      <c r="K25" s="94">
        <f t="shared" si="4"/>
        <v>1597.7317800000003</v>
      </c>
      <c r="L25" s="88">
        <f t="shared" si="5"/>
        <v>50.071780000000217</v>
      </c>
      <c r="M25" s="89">
        <f t="shared" si="12"/>
        <v>54.091780000000199</v>
      </c>
      <c r="N25" s="90">
        <f t="shared" si="6"/>
        <v>3.9500000000000167E-2</v>
      </c>
      <c r="O25" s="90">
        <f>M25/C25</f>
        <v>3.5041706615532242E-2</v>
      </c>
      <c r="P25" s="111">
        <v>86821</v>
      </c>
      <c r="Q25" s="107">
        <f t="shared" si="13"/>
        <v>1.5759178229637127E-2</v>
      </c>
      <c r="R25" s="122">
        <v>0.98499999999999999</v>
      </c>
      <c r="S25" s="102">
        <f t="shared" si="0"/>
        <v>0</v>
      </c>
      <c r="T25" s="105">
        <f t="shared" si="8"/>
        <v>114.40505445138002</v>
      </c>
      <c r="U25" s="106">
        <f t="shared" si="9"/>
        <v>5.5881665769707878E-2</v>
      </c>
      <c r="V25" s="105">
        <f t="shared" si="10"/>
        <v>138.71667087138002</v>
      </c>
      <c r="W25" s="107">
        <f t="shared" si="11"/>
        <v>5.1353113345194101E-2</v>
      </c>
      <c r="X25" s="15"/>
      <c r="Y25" s="15"/>
      <c r="Z25" s="2"/>
    </row>
    <row r="26" spans="1:26" ht="15" customHeight="1" x14ac:dyDescent="0.2">
      <c r="A26" s="71" t="s">
        <v>27</v>
      </c>
      <c r="B26" s="74">
        <v>1112.93</v>
      </c>
      <c r="C26" s="77">
        <v>1388.93</v>
      </c>
      <c r="D26" s="75">
        <v>95770</v>
      </c>
      <c r="E26" s="86">
        <v>0.98499999999999999</v>
      </c>
      <c r="F26" s="44">
        <f t="shared" si="1"/>
        <v>106.58530610000001</v>
      </c>
      <c r="G26" s="27">
        <f t="shared" si="2"/>
        <v>133.01782610000001</v>
      </c>
      <c r="H26" s="91">
        <v>0</v>
      </c>
      <c r="I26" s="116">
        <v>0</v>
      </c>
      <c r="J26" s="87">
        <f t="shared" si="3"/>
        <v>1112.93</v>
      </c>
      <c r="K26" s="94">
        <f t="shared" si="4"/>
        <v>1392.95</v>
      </c>
      <c r="L26" s="88">
        <f t="shared" si="5"/>
        <v>0</v>
      </c>
      <c r="M26" s="89">
        <f t="shared" si="12"/>
        <v>4.0199999999999818</v>
      </c>
      <c r="N26" s="90">
        <f t="shared" si="6"/>
        <v>0</v>
      </c>
      <c r="O26" s="90">
        <f t="shared" si="7"/>
        <v>2.8943143282958691E-3</v>
      </c>
      <c r="P26" s="111">
        <v>97220</v>
      </c>
      <c r="Q26" s="107">
        <f>P26/D26-1</f>
        <v>1.5140440639030972E-2</v>
      </c>
      <c r="R26" s="122">
        <v>0.98499999999999999</v>
      </c>
      <c r="S26" s="102">
        <f>R26-E26</f>
        <v>0</v>
      </c>
      <c r="T26" s="105">
        <f t="shared" si="8"/>
        <v>108.19905460000001</v>
      </c>
      <c r="U26" s="106">
        <f t="shared" si="9"/>
        <v>1.5140440639030972E-2</v>
      </c>
      <c r="V26" s="105">
        <f t="shared" si="10"/>
        <v>135.42259899999999</v>
      </c>
      <c r="W26" s="107">
        <f t="shared" si="11"/>
        <v>1.8078576161605131E-2</v>
      </c>
      <c r="X26" s="15"/>
      <c r="Y26" s="15"/>
      <c r="Z26" s="2"/>
    </row>
    <row r="27" spans="1:26" ht="14.25" customHeight="1" x14ac:dyDescent="0.2">
      <c r="A27" s="71" t="s">
        <v>28</v>
      </c>
      <c r="B27" s="74">
        <v>1079.77</v>
      </c>
      <c r="C27" s="77">
        <v>1355.77</v>
      </c>
      <c r="D27" s="75">
        <v>80169.600000000006</v>
      </c>
      <c r="E27" s="86">
        <v>0.98</v>
      </c>
      <c r="F27" s="44">
        <f t="shared" si="1"/>
        <v>86.564728991999999</v>
      </c>
      <c r="G27" s="27">
        <f t="shared" si="2"/>
        <v>108.691538592</v>
      </c>
      <c r="H27" s="91">
        <v>1.9900000000000001E-2</v>
      </c>
      <c r="I27" s="116">
        <v>0.02</v>
      </c>
      <c r="J27" s="87">
        <f t="shared" si="3"/>
        <v>1122.8528229999999</v>
      </c>
      <c r="K27" s="94">
        <f t="shared" si="4"/>
        <v>1402.8728229999999</v>
      </c>
      <c r="L27" s="88">
        <f t="shared" si="5"/>
        <v>43.082822999999962</v>
      </c>
      <c r="M27" s="89">
        <f t="shared" si="12"/>
        <v>47.102822999999944</v>
      </c>
      <c r="N27" s="90">
        <f t="shared" si="6"/>
        <v>3.9899999999999963E-2</v>
      </c>
      <c r="O27" s="90">
        <f t="shared" si="7"/>
        <v>3.4742488032630865E-2</v>
      </c>
      <c r="P27" s="111">
        <v>82599.33</v>
      </c>
      <c r="Q27" s="107">
        <f t="shared" si="13"/>
        <v>3.0307373368458901E-2</v>
      </c>
      <c r="R27" s="122">
        <v>0.98</v>
      </c>
      <c r="S27" s="102">
        <f t="shared" si="0"/>
        <v>0</v>
      </c>
      <c r="T27" s="105">
        <f t="shared" si="8"/>
        <v>92.746890868408585</v>
      </c>
      <c r="U27" s="106">
        <f t="shared" si="9"/>
        <v>7.1416637565860253E-2</v>
      </c>
      <c r="V27" s="105">
        <f t="shared" si="10"/>
        <v>115.87635525500859</v>
      </c>
      <c r="W27" s="107">
        <f t="shared" si="11"/>
        <v>6.6102814957643918E-2</v>
      </c>
      <c r="X27" s="15"/>
      <c r="Y27" s="15"/>
      <c r="Z27" s="2"/>
    </row>
    <row r="28" spans="1:26" ht="14.25" customHeight="1" x14ac:dyDescent="0.2">
      <c r="A28" s="73" t="s">
        <v>8</v>
      </c>
      <c r="B28" s="74">
        <v>1020.15</v>
      </c>
      <c r="C28" s="77">
        <v>1296.1500000000001</v>
      </c>
      <c r="D28" s="75">
        <v>75339.600000000006</v>
      </c>
      <c r="E28" s="86">
        <v>0.97</v>
      </c>
      <c r="F28" s="44">
        <f t="shared" si="1"/>
        <v>76.857692939999993</v>
      </c>
      <c r="G28" s="27">
        <f t="shared" si="2"/>
        <v>97.651422540000027</v>
      </c>
      <c r="H28" s="91">
        <v>1.9900000000000001E-2</v>
      </c>
      <c r="I28" s="116">
        <v>0.03</v>
      </c>
      <c r="J28" s="87">
        <f t="shared" si="3"/>
        <v>1071.0554850000001</v>
      </c>
      <c r="K28" s="94">
        <f t="shared" si="4"/>
        <v>1351.0754850000001</v>
      </c>
      <c r="L28" s="88">
        <f t="shared" si="5"/>
        <v>50.905485000000112</v>
      </c>
      <c r="M28" s="89">
        <f t="shared" si="12"/>
        <v>54.925484999999981</v>
      </c>
      <c r="N28" s="90">
        <f t="shared" si="6"/>
        <v>4.9900000000000111E-2</v>
      </c>
      <c r="O28" s="90">
        <f t="shared" si="7"/>
        <v>4.2375870848281434E-2</v>
      </c>
      <c r="P28" s="111">
        <v>77209.5</v>
      </c>
      <c r="Q28" s="107">
        <f t="shared" si="13"/>
        <v>2.4819616775241693E-2</v>
      </c>
      <c r="R28" s="122">
        <v>0.97</v>
      </c>
      <c r="S28" s="102">
        <f t="shared" si="0"/>
        <v>0</v>
      </c>
      <c r="T28" s="105">
        <f t="shared" si="8"/>
        <v>82.695658469107514</v>
      </c>
      <c r="U28" s="106">
        <f t="shared" si="9"/>
        <v>7.5958115652326574E-2</v>
      </c>
      <c r="V28" s="105">
        <f t="shared" si="10"/>
        <v>104.31586265910751</v>
      </c>
      <c r="W28" s="107">
        <f t="shared" si="11"/>
        <v>6.8247240498494399E-2</v>
      </c>
      <c r="X28" s="15"/>
      <c r="Y28" s="15"/>
      <c r="Z28" s="2"/>
    </row>
    <row r="29" spans="1:26" ht="14.25" customHeight="1" x14ac:dyDescent="0.2">
      <c r="A29" s="72" t="s">
        <v>9</v>
      </c>
      <c r="B29" s="74">
        <v>782.58</v>
      </c>
      <c r="C29" s="77">
        <v>1058.58</v>
      </c>
      <c r="D29" s="75">
        <v>94903</v>
      </c>
      <c r="E29" s="86">
        <v>0.98</v>
      </c>
      <c r="F29" s="44">
        <f t="shared" si="1"/>
        <v>74.269189740000016</v>
      </c>
      <c r="G29" s="27">
        <f t="shared" si="2"/>
        <v>100.46241773999999</v>
      </c>
      <c r="H29" s="91">
        <v>1.9599999999999999E-2</v>
      </c>
      <c r="I29" s="116">
        <v>0</v>
      </c>
      <c r="J29" s="87">
        <f t="shared" si="3"/>
        <v>797.91856800000005</v>
      </c>
      <c r="K29" s="94">
        <f t="shared" si="4"/>
        <v>1077.938568</v>
      </c>
      <c r="L29" s="88">
        <f t="shared" si="5"/>
        <v>15.338568000000009</v>
      </c>
      <c r="M29" s="89">
        <f t="shared" si="12"/>
        <v>19.358568000000105</v>
      </c>
      <c r="N29" s="90">
        <f t="shared" si="6"/>
        <v>1.960000000000001E-2</v>
      </c>
      <c r="O29" s="90">
        <f t="shared" si="7"/>
        <v>1.8287298078558167E-2</v>
      </c>
      <c r="P29" s="111">
        <v>95726</v>
      </c>
      <c r="Q29" s="107">
        <f t="shared" si="13"/>
        <v>8.6720124758965511E-3</v>
      </c>
      <c r="R29" s="122">
        <v>0.98</v>
      </c>
      <c r="S29" s="102">
        <f t="shared" si="0"/>
        <v>0</v>
      </c>
      <c r="T29" s="105">
        <f t="shared" si="8"/>
        <v>76.381552840368002</v>
      </c>
      <c r="U29" s="106">
        <f t="shared" si="9"/>
        <v>2.8441983920423741E-2</v>
      </c>
      <c r="V29" s="105">
        <f t="shared" si="10"/>
        <v>103.186747360368</v>
      </c>
      <c r="W29" s="107">
        <f>V29/G29-1</f>
        <v>2.7117898231542314E-2</v>
      </c>
      <c r="X29" s="15"/>
      <c r="Y29" s="15"/>
      <c r="Z29" s="2"/>
    </row>
    <row r="30" spans="1:26" ht="14.25" customHeight="1" x14ac:dyDescent="0.2">
      <c r="A30" s="71" t="s">
        <v>29</v>
      </c>
      <c r="B30" s="74">
        <v>1407.24</v>
      </c>
      <c r="C30" s="77">
        <v>1683.24</v>
      </c>
      <c r="D30" s="75">
        <v>60346</v>
      </c>
      <c r="E30" s="86">
        <v>0.99199999999999999</v>
      </c>
      <c r="F30" s="44">
        <f t="shared" si="1"/>
        <v>84.921305040000007</v>
      </c>
      <c r="G30" s="27">
        <f t="shared" si="2"/>
        <v>101.57680104000001</v>
      </c>
      <c r="H30" s="91">
        <v>1.9900000000000001E-2</v>
      </c>
      <c r="I30" s="116">
        <v>0.03</v>
      </c>
      <c r="J30" s="87">
        <f t="shared" si="3"/>
        <v>1477.461276</v>
      </c>
      <c r="K30" s="94">
        <f t="shared" si="4"/>
        <v>1757.481276</v>
      </c>
      <c r="L30" s="88">
        <f t="shared" si="5"/>
        <v>70.221275999999989</v>
      </c>
      <c r="M30" s="89">
        <f t="shared" si="12"/>
        <v>74.241275999999971</v>
      </c>
      <c r="N30" s="90">
        <f t="shared" si="6"/>
        <v>4.9899999999999993E-2</v>
      </c>
      <c r="O30" s="90">
        <f t="shared" si="7"/>
        <v>4.4106173807656641E-2</v>
      </c>
      <c r="P30" s="111">
        <v>61203</v>
      </c>
      <c r="Q30" s="107">
        <f t="shared" si="13"/>
        <v>1.4201438372054564E-2</v>
      </c>
      <c r="R30" s="122">
        <v>0.99199999999999999</v>
      </c>
      <c r="S30" s="102">
        <f t="shared" si="0"/>
        <v>0</v>
      </c>
      <c r="T30" s="105">
        <f t="shared" si="8"/>
        <v>90.425062475028</v>
      </c>
      <c r="U30" s="106">
        <f t="shared" si="9"/>
        <v>6.4810090146819821E-2</v>
      </c>
      <c r="V30" s="105">
        <f t="shared" si="10"/>
        <v>107.56312653502799</v>
      </c>
      <c r="W30" s="107">
        <f t="shared" si="11"/>
        <v>5.8933983288867564E-2</v>
      </c>
      <c r="X30" s="15"/>
      <c r="Y30" s="15"/>
      <c r="Z30" s="2"/>
    </row>
    <row r="31" spans="1:26" ht="14.25" customHeight="1" x14ac:dyDescent="0.2">
      <c r="A31" s="72" t="s">
        <v>10</v>
      </c>
      <c r="B31" s="74">
        <v>981.35</v>
      </c>
      <c r="C31" s="77">
        <v>1257.3499999999999</v>
      </c>
      <c r="D31" s="75">
        <v>100789</v>
      </c>
      <c r="E31" s="86">
        <v>0.96499999999999997</v>
      </c>
      <c r="F31" s="44">
        <f t="shared" si="1"/>
        <v>98.909285150000002</v>
      </c>
      <c r="G31" s="27">
        <f t="shared" si="2"/>
        <v>126.72704914999998</v>
      </c>
      <c r="H31" s="91">
        <v>1.9900000000000001E-2</v>
      </c>
      <c r="I31" s="116">
        <v>0.03</v>
      </c>
      <c r="J31" s="87">
        <f t="shared" si="3"/>
        <v>1030.3193650000001</v>
      </c>
      <c r="K31" s="94">
        <f t="shared" si="4"/>
        <v>1310.339365</v>
      </c>
      <c r="L31" s="88">
        <f t="shared" si="5"/>
        <v>48.969365000000039</v>
      </c>
      <c r="M31" s="89">
        <f t="shared" si="12"/>
        <v>52.989365000000134</v>
      </c>
      <c r="N31" s="90">
        <f t="shared" si="6"/>
        <v>4.9900000000000042E-2</v>
      </c>
      <c r="O31" s="90">
        <f t="shared" si="7"/>
        <v>4.214368711973606E-2</v>
      </c>
      <c r="P31" s="111">
        <v>103505</v>
      </c>
      <c r="Q31" s="106">
        <f t="shared" si="13"/>
        <v>2.6947385131314006E-2</v>
      </c>
      <c r="R31" s="122">
        <v>0.96499999999999997</v>
      </c>
      <c r="S31" s="106">
        <f t="shared" si="0"/>
        <v>0</v>
      </c>
      <c r="T31" s="105">
        <f t="shared" si="8"/>
        <v>106.64320587432501</v>
      </c>
      <c r="U31" s="106">
        <f t="shared" si="9"/>
        <v>7.8192059649366596E-2</v>
      </c>
      <c r="V31" s="105">
        <f t="shared" si="10"/>
        <v>135.626675974325</v>
      </c>
      <c r="W31" s="107">
        <f t="shared" si="11"/>
        <v>7.0226734418719072E-2</v>
      </c>
      <c r="X31" s="15"/>
      <c r="Y31" s="15"/>
      <c r="Z31" s="2"/>
    </row>
    <row r="32" spans="1:26" ht="14.25" customHeight="1" x14ac:dyDescent="0.2">
      <c r="A32" s="72" t="s">
        <v>11</v>
      </c>
      <c r="B32" s="74">
        <v>1102.6600000000001</v>
      </c>
      <c r="C32" s="77">
        <v>1378.66</v>
      </c>
      <c r="D32" s="75">
        <v>78528.600000000006</v>
      </c>
      <c r="E32" s="86">
        <v>0.96</v>
      </c>
      <c r="F32" s="44">
        <f t="shared" si="1"/>
        <v>86.590346076000017</v>
      </c>
      <c r="G32" s="27">
        <f t="shared" si="2"/>
        <v>108.26423967600002</v>
      </c>
      <c r="H32" s="91">
        <v>1.9900000000000001E-2</v>
      </c>
      <c r="I32" s="116">
        <v>0.03</v>
      </c>
      <c r="J32" s="87">
        <f t="shared" si="3"/>
        <v>1157.6827340000002</v>
      </c>
      <c r="K32" s="94">
        <f t="shared" si="4"/>
        <v>1437.7027340000002</v>
      </c>
      <c r="L32" s="88">
        <f t="shared" si="5"/>
        <v>55.022734000000128</v>
      </c>
      <c r="M32" s="89">
        <f t="shared" si="12"/>
        <v>59.04273400000011</v>
      </c>
      <c r="N32" s="90">
        <f t="shared" si="6"/>
        <v>4.9900000000000111E-2</v>
      </c>
      <c r="O32" s="90">
        <f t="shared" si="7"/>
        <v>4.2826174691367055E-2</v>
      </c>
      <c r="P32" s="111">
        <v>81087.649999999994</v>
      </c>
      <c r="Q32" s="107">
        <f t="shared" si="13"/>
        <v>3.2587490417503862E-2</v>
      </c>
      <c r="R32" s="122">
        <v>0.96</v>
      </c>
      <c r="S32" s="102">
        <f t="shared" si="0"/>
        <v>0</v>
      </c>
      <c r="T32" s="105">
        <f t="shared" si="8"/>
        <v>93.873772345635118</v>
      </c>
      <c r="U32" s="106">
        <f>T32/F32-1</f>
        <v>8.4113606189337276E-2</v>
      </c>
      <c r="V32" s="105">
        <f t="shared" si="10"/>
        <v>116.5799360986351</v>
      </c>
      <c r="W32" s="107">
        <f t="shared" si="11"/>
        <v>7.6809262666243994E-2</v>
      </c>
      <c r="X32" s="15"/>
      <c r="Y32" s="15"/>
      <c r="Z32" s="2"/>
    </row>
    <row r="33" spans="1:66" ht="14.25" customHeight="1" x14ac:dyDescent="0.2">
      <c r="A33" s="71" t="s">
        <v>30</v>
      </c>
      <c r="B33" s="74">
        <v>1106.45</v>
      </c>
      <c r="C33" s="77">
        <v>1382.45</v>
      </c>
      <c r="D33" s="75">
        <v>71327</v>
      </c>
      <c r="E33" s="86">
        <v>0.97250000000000003</v>
      </c>
      <c r="F33" s="44">
        <f t="shared" si="1"/>
        <v>78.919759150000004</v>
      </c>
      <c r="G33" s="27">
        <f t="shared" si="2"/>
        <v>98.60601115</v>
      </c>
      <c r="H33" s="91">
        <v>0</v>
      </c>
      <c r="I33" s="116">
        <v>0.03</v>
      </c>
      <c r="J33" s="87">
        <f t="shared" si="3"/>
        <v>1139.6435000000001</v>
      </c>
      <c r="K33" s="94">
        <f>J33+J$44</f>
        <v>1419.6635000000001</v>
      </c>
      <c r="L33" s="88">
        <f t="shared" si="5"/>
        <v>33.193500000000085</v>
      </c>
      <c r="M33" s="89">
        <f>K33-C33</f>
        <v>37.213500000000067</v>
      </c>
      <c r="N33" s="90">
        <f>L33/B33</f>
        <v>3.0000000000000075E-2</v>
      </c>
      <c r="O33" s="90">
        <f t="shared" si="7"/>
        <v>2.6918514231979506E-2</v>
      </c>
      <c r="P33" s="111">
        <v>72442.3</v>
      </c>
      <c r="Q33" s="107">
        <f t="shared" si="13"/>
        <v>1.5636435010585092E-2</v>
      </c>
      <c r="R33" s="122">
        <v>0.97299999999999998</v>
      </c>
      <c r="S33" s="102">
        <f>R33-E33</f>
        <v>4.9999999999994493E-4</v>
      </c>
      <c r="T33" s="105">
        <f t="shared" si="8"/>
        <v>82.558396320050022</v>
      </c>
      <c r="U33" s="106">
        <f t="shared" si="9"/>
        <v>4.6105528060902845E-2</v>
      </c>
      <c r="V33" s="105">
        <f t="shared" si="10"/>
        <v>102.84368916605001</v>
      </c>
      <c r="W33" s="107">
        <f t="shared" si="11"/>
        <v>4.2975858840934578E-2</v>
      </c>
      <c r="X33" s="15"/>
      <c r="Y33" s="15"/>
      <c r="Z33" s="2"/>
    </row>
    <row r="34" spans="1:66" ht="14.25" customHeight="1" x14ac:dyDescent="0.2">
      <c r="A34" s="71" t="s">
        <v>31</v>
      </c>
      <c r="B34" s="74">
        <v>964.54</v>
      </c>
      <c r="C34" s="77">
        <v>1240.54</v>
      </c>
      <c r="D34" s="75">
        <v>68526.8</v>
      </c>
      <c r="E34" s="86">
        <v>0.95879999999999999</v>
      </c>
      <c r="F34" s="44">
        <f t="shared" si="1"/>
        <v>66.096839672000002</v>
      </c>
      <c r="G34" s="27">
        <f t="shared" si="2"/>
        <v>85.010236472000003</v>
      </c>
      <c r="H34" s="91">
        <v>0</v>
      </c>
      <c r="I34" s="116">
        <v>0</v>
      </c>
      <c r="J34" s="87">
        <f t="shared" si="3"/>
        <v>964.54</v>
      </c>
      <c r="K34" s="94">
        <f t="shared" si="4"/>
        <v>1244.56</v>
      </c>
      <c r="L34" s="88">
        <f t="shared" si="5"/>
        <v>0</v>
      </c>
      <c r="M34" s="89">
        <f t="shared" si="12"/>
        <v>4.0199999999999818</v>
      </c>
      <c r="N34" s="90">
        <f t="shared" si="6"/>
        <v>0</v>
      </c>
      <c r="O34" s="90">
        <f>M34/C34</f>
        <v>3.2405242878101328E-3</v>
      </c>
      <c r="P34" s="111">
        <v>70610</v>
      </c>
      <c r="Q34" s="107">
        <f>P34/D34-1</f>
        <v>3.0399785193530038E-2</v>
      </c>
      <c r="R34" s="122">
        <v>0.95909999999999995</v>
      </c>
      <c r="S34" s="102">
        <f t="shared" si="0"/>
        <v>2.9999999999996696E-4</v>
      </c>
      <c r="T34" s="105">
        <f t="shared" si="8"/>
        <v>68.106169399999985</v>
      </c>
      <c r="U34" s="106">
        <f t="shared" si="9"/>
        <v>3.0399785193529816E-2</v>
      </c>
      <c r="V34" s="105">
        <f t="shared" si="10"/>
        <v>87.878381599999997</v>
      </c>
      <c r="W34" s="107">
        <f t="shared" si="11"/>
        <v>3.3738820723604013E-2</v>
      </c>
      <c r="X34" s="15"/>
      <c r="Y34" s="15"/>
      <c r="Z34" s="2"/>
    </row>
    <row r="35" spans="1:66" ht="14.25" customHeight="1" x14ac:dyDescent="0.2">
      <c r="A35" s="71" t="s">
        <v>32</v>
      </c>
      <c r="B35" s="74">
        <v>1139.22</v>
      </c>
      <c r="C35" s="77">
        <v>1415.22</v>
      </c>
      <c r="D35" s="75">
        <v>83336.600000000006</v>
      </c>
      <c r="E35" s="86">
        <v>0.98550000000000015</v>
      </c>
      <c r="F35" s="44">
        <f t="shared" si="1"/>
        <v>94.93872145200001</v>
      </c>
      <c r="G35" s="27">
        <f t="shared" si="2"/>
        <v>117.93962305200002</v>
      </c>
      <c r="H35" s="91">
        <v>1.9900000000000001E-2</v>
      </c>
      <c r="I35" s="116">
        <v>0.03</v>
      </c>
      <c r="J35" s="87">
        <f t="shared" si="3"/>
        <v>1196.067078</v>
      </c>
      <c r="K35" s="94">
        <f t="shared" si="4"/>
        <v>1476.087078</v>
      </c>
      <c r="L35" s="88">
        <f t="shared" si="5"/>
        <v>56.84707800000001</v>
      </c>
      <c r="M35" s="89">
        <f t="shared" si="12"/>
        <v>60.867077999999992</v>
      </c>
      <c r="N35" s="90">
        <f t="shared" si="6"/>
        <v>4.9900000000000007E-2</v>
      </c>
      <c r="O35" s="90">
        <f t="shared" si="7"/>
        <v>4.3008915928265563E-2</v>
      </c>
      <c r="P35" s="111">
        <v>85627</v>
      </c>
      <c r="Q35" s="107">
        <f t="shared" si="13"/>
        <v>2.7483722638072416E-2</v>
      </c>
      <c r="R35" s="122">
        <v>0.98799999999999999</v>
      </c>
      <c r="S35" s="102">
        <f t="shared" si="0"/>
        <v>2.4999999999998357E-3</v>
      </c>
      <c r="T35" s="105">
        <f t="shared" si="8"/>
        <v>102.415635687906</v>
      </c>
      <c r="U35" s="106">
        <f t="shared" si="9"/>
        <v>7.8755160397712354E-2</v>
      </c>
      <c r="V35" s="105">
        <f t="shared" si="10"/>
        <v>126.39290822790601</v>
      </c>
      <c r="W35" s="107">
        <f t="shared" si="11"/>
        <v>7.1674683682674711E-2</v>
      </c>
      <c r="X35" s="15"/>
      <c r="Y35" s="15"/>
      <c r="Z35" s="2"/>
    </row>
    <row r="36" spans="1:66" ht="14.25" customHeight="1" x14ac:dyDescent="0.2">
      <c r="A36" s="71" t="s">
        <v>33</v>
      </c>
      <c r="B36" s="74">
        <v>1306.3900000000001</v>
      </c>
      <c r="C36" s="77">
        <v>1582.39</v>
      </c>
      <c r="D36" s="75">
        <v>86753.1</v>
      </c>
      <c r="E36" s="86">
        <v>0.98670000000000002</v>
      </c>
      <c r="F36" s="44">
        <f t="shared" si="1"/>
        <v>113.33338230900002</v>
      </c>
      <c r="G36" s="27">
        <f t="shared" si="2"/>
        <v>137.27723790900001</v>
      </c>
      <c r="H36" s="91">
        <v>1.9900000000000001E-2</v>
      </c>
      <c r="I36" s="116">
        <v>0.02</v>
      </c>
      <c r="J36" s="87">
        <f t="shared" si="3"/>
        <v>1358.5149610000001</v>
      </c>
      <c r="K36" s="94">
        <f t="shared" si="4"/>
        <v>1638.5349610000001</v>
      </c>
      <c r="L36" s="88">
        <f t="shared" si="5"/>
        <v>52.124960999999985</v>
      </c>
      <c r="M36" s="89">
        <f t="shared" si="12"/>
        <v>56.144960999999967</v>
      </c>
      <c r="N36" s="90">
        <f t="shared" si="6"/>
        <v>3.9899999999999984E-2</v>
      </c>
      <c r="O36" s="90">
        <f t="shared" si="7"/>
        <v>3.5481114643039935E-2</v>
      </c>
      <c r="P36" s="111">
        <v>88162.1</v>
      </c>
      <c r="Q36" s="107">
        <f t="shared" si="13"/>
        <v>1.6241494540252699E-2</v>
      </c>
      <c r="R36" s="122">
        <v>0.98499999999999999</v>
      </c>
      <c r="S36" s="102">
        <f t="shared" si="0"/>
        <v>-1.7000000000000348E-3</v>
      </c>
      <c r="T36" s="105">
        <f t="shared" si="8"/>
        <v>119.76953184317811</v>
      </c>
      <c r="U36" s="106">
        <f t="shared" si="9"/>
        <v>5.6789530172408842E-2</v>
      </c>
      <c r="V36" s="105">
        <f t="shared" si="10"/>
        <v>144.4566830851781</v>
      </c>
      <c r="W36" s="107">
        <f t="shared" si="11"/>
        <v>5.229887551304957E-2</v>
      </c>
      <c r="X36" s="15"/>
      <c r="Y36" s="15"/>
      <c r="Z36" s="9"/>
    </row>
    <row r="37" spans="1:66" ht="14.25" customHeight="1" x14ac:dyDescent="0.2">
      <c r="A37" s="72" t="s">
        <v>12</v>
      </c>
      <c r="B37" s="74">
        <v>930.38</v>
      </c>
      <c r="C37" s="77">
        <v>1206.3800000000001</v>
      </c>
      <c r="D37" s="75">
        <v>91231</v>
      </c>
      <c r="E37" s="86">
        <v>0.97</v>
      </c>
      <c r="F37" s="44">
        <f t="shared" si="1"/>
        <v>84.879497779999994</v>
      </c>
      <c r="G37" s="27">
        <f t="shared" si="2"/>
        <v>110.05925378000002</v>
      </c>
      <c r="H37" s="91">
        <v>1.9890000000000001E-2</v>
      </c>
      <c r="I37" s="116">
        <v>0.03</v>
      </c>
      <c r="J37" s="87">
        <f t="shared" si="3"/>
        <v>976.79665820000002</v>
      </c>
      <c r="K37" s="94">
        <f t="shared" si="4"/>
        <v>1256.8166581999999</v>
      </c>
      <c r="L37" s="88">
        <f t="shared" si="5"/>
        <v>46.416658200000029</v>
      </c>
      <c r="M37" s="89">
        <f t="shared" si="12"/>
        <v>50.436658199999783</v>
      </c>
      <c r="N37" s="90">
        <f t="shared" si="6"/>
        <v>4.9890000000000032E-2</v>
      </c>
      <c r="O37" s="90">
        <f t="shared" si="7"/>
        <v>4.180826787579351E-2</v>
      </c>
      <c r="P37" s="111">
        <v>95941</v>
      </c>
      <c r="Q37" s="107">
        <f t="shared" si="13"/>
        <v>5.162718812684286E-2</v>
      </c>
      <c r="R37" s="122">
        <v>0.97199999999999998</v>
      </c>
      <c r="S37" s="102">
        <f t="shared" si="0"/>
        <v>2.0000000000000018E-3</v>
      </c>
      <c r="T37" s="105">
        <f t="shared" si="8"/>
        <v>93.71484818436619</v>
      </c>
      <c r="U37" s="106">
        <f t="shared" si="9"/>
        <v>0.10409286854249089</v>
      </c>
      <c r="V37" s="105">
        <f t="shared" si="10"/>
        <v>120.58024700436619</v>
      </c>
      <c r="W37" s="107">
        <f t="shared" si="11"/>
        <v>9.559389931351725E-2</v>
      </c>
      <c r="X37" s="15"/>
      <c r="Y37" s="15"/>
      <c r="Z37" s="2"/>
    </row>
    <row r="38" spans="1:66" ht="14.25" customHeight="1" x14ac:dyDescent="0.2">
      <c r="A38" s="71" t="s">
        <v>34</v>
      </c>
      <c r="B38" s="74">
        <v>1210.03</v>
      </c>
      <c r="C38" s="77">
        <v>1486.03</v>
      </c>
      <c r="D38" s="75">
        <v>70569.2</v>
      </c>
      <c r="E38" s="86">
        <v>0.99</v>
      </c>
      <c r="F38" s="44">
        <f t="shared" si="1"/>
        <v>85.390849075999995</v>
      </c>
      <c r="G38" s="27">
        <f t="shared" si="2"/>
        <v>104.86794827599999</v>
      </c>
      <c r="H38" s="91">
        <v>1.9900000000000001E-2</v>
      </c>
      <c r="I38" s="116">
        <v>0.02</v>
      </c>
      <c r="J38" s="87">
        <f t="shared" si="3"/>
        <v>1258.310197</v>
      </c>
      <c r="K38" s="94">
        <f t="shared" si="4"/>
        <v>1538.330197</v>
      </c>
      <c r="L38" s="88">
        <f t="shared" si="5"/>
        <v>48.280197000000044</v>
      </c>
      <c r="M38" s="89">
        <f t="shared" si="12"/>
        <v>52.300197000000026</v>
      </c>
      <c r="N38" s="90">
        <f t="shared" si="6"/>
        <v>3.990000000000004E-2</v>
      </c>
      <c r="O38" s="90">
        <f t="shared" si="7"/>
        <v>3.519457682550152E-2</v>
      </c>
      <c r="P38" s="111">
        <v>71467.399999999994</v>
      </c>
      <c r="Q38" s="107">
        <f t="shared" si="13"/>
        <v>1.2727932299076539E-2</v>
      </c>
      <c r="R38" s="122">
        <v>0.99</v>
      </c>
      <c r="S38" s="102">
        <f t="shared" si="0"/>
        <v>0</v>
      </c>
      <c r="T38" s="105">
        <f t="shared" si="8"/>
        <v>89.92815817307779</v>
      </c>
      <c r="U38" s="106">
        <f t="shared" si="9"/>
        <v>5.3135776797809786E-2</v>
      </c>
      <c r="V38" s="105">
        <f t="shared" si="10"/>
        <v>109.9404595210778</v>
      </c>
      <c r="W38" s="107">
        <f t="shared" si="11"/>
        <v>4.8370463315707823E-2</v>
      </c>
      <c r="X38" s="15"/>
      <c r="Y38" s="15"/>
      <c r="Z38" s="2"/>
    </row>
    <row r="39" spans="1:66" ht="14.25" customHeight="1" x14ac:dyDescent="0.2">
      <c r="A39" s="72" t="s">
        <v>13</v>
      </c>
      <c r="B39" s="74">
        <v>920.85</v>
      </c>
      <c r="C39" s="77">
        <v>1196.8499999999999</v>
      </c>
      <c r="D39" s="75">
        <v>83493</v>
      </c>
      <c r="E39" s="86">
        <v>0.97</v>
      </c>
      <c r="F39" s="44">
        <f t="shared" si="1"/>
        <v>76.884529049999998</v>
      </c>
      <c r="G39" s="27">
        <f t="shared" si="2"/>
        <v>99.928597049999993</v>
      </c>
      <c r="H39" s="91">
        <v>1.9900000000000001E-2</v>
      </c>
      <c r="I39" s="116">
        <v>0.03</v>
      </c>
      <c r="J39" s="87">
        <f t="shared" si="3"/>
        <v>966.80041500000004</v>
      </c>
      <c r="K39" s="94">
        <f t="shared" si="4"/>
        <v>1246.8204150000001</v>
      </c>
      <c r="L39" s="88">
        <f>J39-B39</f>
        <v>45.950415000000021</v>
      </c>
      <c r="M39" s="89">
        <f t="shared" si="12"/>
        <v>49.97041500000023</v>
      </c>
      <c r="N39" s="90">
        <f t="shared" si="6"/>
        <v>4.9900000000000021E-2</v>
      </c>
      <c r="O39" s="90">
        <f t="shared" si="7"/>
        <v>4.1751610477503642E-2</v>
      </c>
      <c r="P39" s="111">
        <v>88784</v>
      </c>
      <c r="Q39" s="107">
        <f t="shared" si="13"/>
        <v>6.3370581964955042E-2</v>
      </c>
      <c r="R39" s="122">
        <v>0.97</v>
      </c>
      <c r="S39" s="102">
        <f t="shared" si="0"/>
        <v>0</v>
      </c>
      <c r="T39" s="105">
        <f t="shared" si="8"/>
        <v>85.836408045360002</v>
      </c>
      <c r="U39" s="106">
        <f t="shared" si="9"/>
        <v>0.1164327740050064</v>
      </c>
      <c r="V39" s="105">
        <f t="shared" si="10"/>
        <v>110.69770372536</v>
      </c>
      <c r="W39" s="107">
        <f t="shared" si="11"/>
        <v>0.1077680162963921</v>
      </c>
      <c r="X39" s="15"/>
      <c r="Y39" s="15"/>
      <c r="Z39" s="2"/>
    </row>
    <row r="40" spans="1:66" ht="14.25" customHeight="1" x14ac:dyDescent="0.2">
      <c r="A40" s="71" t="s">
        <v>35</v>
      </c>
      <c r="B40" s="74">
        <v>1198.18</v>
      </c>
      <c r="C40" s="77">
        <v>1474.18</v>
      </c>
      <c r="D40" s="75">
        <v>71882.2</v>
      </c>
      <c r="E40" s="86">
        <v>0.97499999999999998</v>
      </c>
      <c r="F40" s="44">
        <f t="shared" si="1"/>
        <v>86.127814395999991</v>
      </c>
      <c r="G40" s="27">
        <f t="shared" si="2"/>
        <v>105.967301596</v>
      </c>
      <c r="H40" s="91">
        <v>1.9900000000000001E-2</v>
      </c>
      <c r="I40" s="116">
        <v>0.03</v>
      </c>
      <c r="J40" s="87">
        <f t="shared" si="3"/>
        <v>1257.969182</v>
      </c>
      <c r="K40" s="94">
        <f t="shared" si="4"/>
        <v>1537.989182</v>
      </c>
      <c r="L40" s="88">
        <f t="shared" si="5"/>
        <v>59.789181999999983</v>
      </c>
      <c r="M40" s="89">
        <f t="shared" si="12"/>
        <v>63.809181999999964</v>
      </c>
      <c r="N40" s="90">
        <f t="shared" si="6"/>
        <v>4.9899999999999986E-2</v>
      </c>
      <c r="O40" s="90">
        <f t="shared" si="7"/>
        <v>4.3284525634590051E-2</v>
      </c>
      <c r="P40" s="111">
        <v>73757</v>
      </c>
      <c r="Q40" s="107">
        <f t="shared" si="13"/>
        <v>2.6081561220997695E-2</v>
      </c>
      <c r="R40" s="122">
        <v>0.97499999999999998</v>
      </c>
      <c r="S40" s="102">
        <f t="shared" si="0"/>
        <v>0</v>
      </c>
      <c r="T40" s="105">
        <f t="shared" si="8"/>
        <v>92.784032956773999</v>
      </c>
      <c r="U40" s="106">
        <f t="shared" si="9"/>
        <v>7.7283031125925605E-2</v>
      </c>
      <c r="V40" s="105">
        <f t="shared" si="10"/>
        <v>113.437468096774</v>
      </c>
      <c r="W40" s="107">
        <f t="shared" si="11"/>
        <v>7.0495014860848082E-2</v>
      </c>
      <c r="X40" s="15"/>
      <c r="Y40" s="15"/>
      <c r="Z40" s="2"/>
    </row>
    <row r="41" spans="1:66" ht="14.25" customHeight="1" x14ac:dyDescent="0.2">
      <c r="A41" s="72" t="s">
        <v>14</v>
      </c>
      <c r="B41" s="74">
        <v>403.91</v>
      </c>
      <c r="C41" s="77">
        <v>679.91000000000008</v>
      </c>
      <c r="D41" s="75">
        <v>125734</v>
      </c>
      <c r="E41" s="86">
        <v>0.97</v>
      </c>
      <c r="F41" s="44">
        <f t="shared" si="1"/>
        <v>50.785219940000005</v>
      </c>
      <c r="G41" s="27">
        <f t="shared" si="2"/>
        <v>85.487803940000006</v>
      </c>
      <c r="H41" s="91">
        <v>1.9885E-2</v>
      </c>
      <c r="I41" s="116">
        <v>0.02</v>
      </c>
      <c r="J41" s="87">
        <f t="shared" si="3"/>
        <v>420.01995034999999</v>
      </c>
      <c r="K41" s="94">
        <f t="shared" si="4"/>
        <v>700.03995035000003</v>
      </c>
      <c r="L41" s="88">
        <f t="shared" si="5"/>
        <v>16.109950349999963</v>
      </c>
      <c r="M41" s="89">
        <f t="shared" si="12"/>
        <v>20.129950349999945</v>
      </c>
      <c r="N41" s="90">
        <f t="shared" si="6"/>
        <v>3.9884999999999907E-2</v>
      </c>
      <c r="O41" s="90">
        <f t="shared" si="7"/>
        <v>2.9606786707064084E-2</v>
      </c>
      <c r="P41" s="111">
        <v>128303</v>
      </c>
      <c r="Q41" s="107">
        <f t="shared" si="13"/>
        <v>2.0432023160004364E-2</v>
      </c>
      <c r="R41" s="122">
        <v>0.97</v>
      </c>
      <c r="S41" s="102">
        <f t="shared" si="0"/>
        <v>0</v>
      </c>
      <c r="T41" s="105">
        <f t="shared" si="8"/>
        <v>53.889819689756052</v>
      </c>
      <c r="U41" s="106">
        <f t="shared" si="9"/>
        <v>6.1131954403741195E-2</v>
      </c>
      <c r="V41" s="105">
        <f>P41*K41/1000000</f>
        <v>89.817225749756048</v>
      </c>
      <c r="W41" s="107">
        <f t="shared" si="11"/>
        <v>5.0643736418760632E-2</v>
      </c>
      <c r="X41" s="15"/>
      <c r="Y41" s="15"/>
      <c r="Z41" s="2"/>
    </row>
    <row r="42" spans="1:66" ht="14.25" customHeight="1" x14ac:dyDescent="0.2">
      <c r="A42" s="72" t="s">
        <v>15</v>
      </c>
      <c r="B42" s="74">
        <v>393.07</v>
      </c>
      <c r="C42" s="77">
        <v>669.06999999999994</v>
      </c>
      <c r="D42" s="75">
        <v>125181.1</v>
      </c>
      <c r="E42" s="86">
        <v>0.96</v>
      </c>
      <c r="F42" s="44">
        <f t="shared" si="1"/>
        <v>49.204934977000001</v>
      </c>
      <c r="G42" s="27">
        <f t="shared" si="2"/>
        <v>83.754918576999998</v>
      </c>
      <c r="H42" s="91">
        <v>1.917E-2</v>
      </c>
      <c r="I42" s="116">
        <v>0.02</v>
      </c>
      <c r="J42" s="87">
        <f t="shared" si="3"/>
        <v>408.46655189999996</v>
      </c>
      <c r="K42" s="94">
        <f t="shared" si="4"/>
        <v>688.48655189999999</v>
      </c>
      <c r="L42" s="88">
        <f t="shared" si="5"/>
        <v>15.396551899999963</v>
      </c>
      <c r="M42" s="89">
        <f t="shared" si="12"/>
        <v>19.416551900000059</v>
      </c>
      <c r="N42" s="90">
        <f t="shared" si="6"/>
        <v>3.9169999999999906E-2</v>
      </c>
      <c r="O42" s="90">
        <f t="shared" si="7"/>
        <v>2.9020209992975415E-2</v>
      </c>
      <c r="P42" s="111">
        <v>126975.59</v>
      </c>
      <c r="Q42" s="107">
        <f t="shared" si="13"/>
        <v>1.433515123289375E-2</v>
      </c>
      <c r="R42" s="122">
        <v>0.96</v>
      </c>
      <c r="S42" s="102">
        <f t="shared" si="0"/>
        <v>0</v>
      </c>
      <c r="T42" s="105">
        <f t="shared" si="8"/>
        <v>51.865281422768113</v>
      </c>
      <c r="U42" s="106">
        <f t="shared" si="9"/>
        <v>5.4066659106686066E-2</v>
      </c>
      <c r="V42" s="105">
        <f>P42*K42/1000000</f>
        <v>87.420986134568125</v>
      </c>
      <c r="W42" s="107">
        <f t="shared" si="11"/>
        <v>4.3771370324928727E-2</v>
      </c>
      <c r="X42" s="15"/>
      <c r="Y42" s="15"/>
      <c r="Z42" s="2"/>
    </row>
    <row r="43" spans="1:66" ht="14.25" customHeight="1" x14ac:dyDescent="0.2">
      <c r="A43" s="63"/>
      <c r="B43" s="74"/>
      <c r="C43" s="84"/>
      <c r="D43" s="75"/>
      <c r="E43" s="78"/>
      <c r="F43" s="44"/>
      <c r="G43" s="27"/>
      <c r="H43" s="102"/>
      <c r="I43" s="107"/>
      <c r="J43" s="93"/>
      <c r="K43" s="103"/>
      <c r="L43" s="88"/>
      <c r="M43" s="89"/>
      <c r="N43" s="90"/>
      <c r="O43" s="90"/>
      <c r="P43" s="112"/>
      <c r="Q43" s="107"/>
      <c r="R43" s="123"/>
      <c r="S43" s="91"/>
      <c r="T43" s="92"/>
      <c r="U43" s="90"/>
      <c r="V43" s="105"/>
      <c r="W43" s="107"/>
      <c r="X43" s="15"/>
      <c r="Y43" s="15"/>
      <c r="Z43" s="2"/>
    </row>
    <row r="44" spans="1:66" ht="14.25" customHeight="1" x14ac:dyDescent="0.2">
      <c r="A44" s="64" t="s">
        <v>36</v>
      </c>
      <c r="B44" s="79">
        <v>276</v>
      </c>
      <c r="C44" s="84"/>
      <c r="D44" s="80">
        <v>2803706.6</v>
      </c>
      <c r="E44" s="80"/>
      <c r="F44" s="80"/>
      <c r="G44" s="27">
        <f>B44*$D44/1000000</f>
        <v>773.82302160000006</v>
      </c>
      <c r="H44" s="117">
        <v>1.456521739130423E-2</v>
      </c>
      <c r="I44" s="118">
        <v>0</v>
      </c>
      <c r="J44" s="87">
        <f>B44*(1+H44)</f>
        <v>280.02</v>
      </c>
      <c r="K44" s="94"/>
      <c r="L44" s="88">
        <f>J44-B44</f>
        <v>4.0199999999999818</v>
      </c>
      <c r="M44" s="89"/>
      <c r="N44" s="90">
        <f>L44/B44</f>
        <v>1.4565217391304282E-2</v>
      </c>
      <c r="O44" s="90"/>
      <c r="P44" s="111">
        <f>SUM(P10:P43)</f>
        <v>2879204.5300000003</v>
      </c>
      <c r="Q44" s="107">
        <f>P44/D44-1</f>
        <v>2.6927899659686227E-2</v>
      </c>
      <c r="R44" s="124"/>
      <c r="S44" s="91"/>
      <c r="T44" s="92"/>
      <c r="U44" s="90"/>
      <c r="V44" s="105">
        <f>P44*J44/1000000</f>
        <v>806.23485249060002</v>
      </c>
      <c r="W44" s="107">
        <f>V44/G44-1</f>
        <v>4.1885327763425018E-2</v>
      </c>
      <c r="X44" s="15"/>
      <c r="Y44" s="15"/>
      <c r="Z44" s="2"/>
    </row>
    <row r="45" spans="1:66" ht="14.25" customHeight="1" x14ac:dyDescent="0.2">
      <c r="A45" s="65" t="s">
        <v>37</v>
      </c>
      <c r="B45" s="81">
        <v>73.89</v>
      </c>
      <c r="C45" s="82"/>
      <c r="D45" s="83">
        <f>D16</f>
        <v>7042</v>
      </c>
      <c r="E45" s="83"/>
      <c r="F45" s="83"/>
      <c r="G45" s="66">
        <f>B45*$D45/1000000</f>
        <v>0.52033337999999996</v>
      </c>
      <c r="H45" s="119">
        <v>0</v>
      </c>
      <c r="I45" s="120"/>
      <c r="J45" s="95">
        <f>B45+(H45*B45)</f>
        <v>73.89</v>
      </c>
      <c r="K45" s="97"/>
      <c r="L45" s="96">
        <f>J45-B45</f>
        <v>0</v>
      </c>
      <c r="M45" s="104"/>
      <c r="N45" s="98">
        <f>L45/B45</f>
        <v>0</v>
      </c>
      <c r="O45" s="101"/>
      <c r="P45" s="113">
        <f>P16</f>
        <v>7060.39</v>
      </c>
      <c r="Q45" s="109">
        <f>P45/D45-1</f>
        <v>2.6114740130644964E-3</v>
      </c>
      <c r="R45" s="125"/>
      <c r="S45" s="99"/>
      <c r="T45" s="100"/>
      <c r="U45" s="98"/>
      <c r="V45" s="108">
        <f>P45*J45/1000000</f>
        <v>0.52169221710000002</v>
      </c>
      <c r="W45" s="109">
        <f>V45/G45-1</f>
        <v>2.6114740130644964E-3</v>
      </c>
      <c r="X45" s="15"/>
      <c r="Y45" s="3"/>
      <c r="Z45" s="2"/>
    </row>
    <row r="46" spans="1:66" ht="14.25" customHeight="1" x14ac:dyDescent="0.2">
      <c r="A46" s="5"/>
      <c r="B46" s="19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15"/>
      <c r="Y46" s="2"/>
      <c r="Z46" s="2"/>
    </row>
    <row r="47" spans="1:66" x14ac:dyDescent="0.2">
      <c r="A47" s="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3"/>
      <c r="R48" s="23"/>
      <c r="S48" s="23"/>
      <c r="T48" s="23"/>
      <c r="U48" s="23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3"/>
      <c r="R49" s="23"/>
      <c r="S49" s="23"/>
      <c r="T49" s="23"/>
      <c r="U49" s="23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3"/>
      <c r="R50" s="23"/>
      <c r="S50" s="23"/>
      <c r="T50" s="23"/>
      <c r="U50" s="23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6" x14ac:dyDescent="0.2">
      <c r="A51" s="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x14ac:dyDescent="0.2">
      <c r="A52" s="6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:66" x14ac:dyDescent="0.2">
      <c r="A53" s="6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1:66" x14ac:dyDescent="0.2">
      <c r="A54" s="6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</row>
    <row r="55" spans="1:66" x14ac:dyDescent="0.2">
      <c r="A55" s="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</row>
    <row r="56" spans="1:66" x14ac:dyDescent="0.2">
      <c r="A56" s="6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</row>
    <row r="57" spans="1:66" x14ac:dyDescent="0.2">
      <c r="A57" s="6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spans="1:66" x14ac:dyDescent="0.2">
      <c r="A58" s="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</row>
    <row r="59" spans="1:66" x14ac:dyDescent="0.2">
      <c r="A59" s="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</row>
    <row r="60" spans="1:66" x14ac:dyDescent="0.2">
      <c r="A60" s="6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</row>
    <row r="61" spans="1:66" x14ac:dyDescent="0.2">
      <c r="A61" s="6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</row>
    <row r="62" spans="1:66" x14ac:dyDescent="0.2">
      <c r="A62" s="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</row>
    <row r="63" spans="1:66" x14ac:dyDescent="0.2">
      <c r="A63" s="6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</row>
    <row r="64" spans="1:66" x14ac:dyDescent="0.2">
      <c r="A64" s="6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</row>
    <row r="65" spans="1:66" x14ac:dyDescent="0.2">
      <c r="A65" s="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spans="1:66" x14ac:dyDescent="0.2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spans="1:66" x14ac:dyDescent="0.2">
      <c r="A67" s="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x14ac:dyDescent="0.2">
      <c r="A68" s="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6" x14ac:dyDescent="0.2">
      <c r="A69" s="6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6" x14ac:dyDescent="0.2">
      <c r="A70" s="6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x14ac:dyDescent="0.2">
      <c r="A71" s="6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x14ac:dyDescent="0.2">
      <c r="A72" s="6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x14ac:dyDescent="0.2">
      <c r="A73" s="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x14ac:dyDescent="0.2">
      <c r="A74" s="6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spans="1:66" x14ac:dyDescent="0.2">
      <c r="A75" s="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spans="1:66" x14ac:dyDescent="0.2">
      <c r="A76" s="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spans="1:66" x14ac:dyDescent="0.2">
      <c r="A77" s="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spans="1:66" x14ac:dyDescent="0.2">
      <c r="A78" s="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spans="1:66" x14ac:dyDescent="0.2">
      <c r="A79" s="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x14ac:dyDescent="0.2">
      <c r="A80" s="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x14ac:dyDescent="0.2">
      <c r="A81" s="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x14ac:dyDescent="0.2">
      <c r="A82" s="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spans="1:66" x14ac:dyDescent="0.2">
      <c r="A83" s="6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1:66" x14ac:dyDescent="0.2">
      <c r="A84" s="6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spans="1:66" x14ac:dyDescent="0.2">
      <c r="A85" s="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</row>
    <row r="86" spans="1:66" x14ac:dyDescent="0.2">
      <c r="A86" s="6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spans="1:66" x14ac:dyDescent="0.2">
      <c r="A87" s="6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x14ac:dyDescent="0.2">
      <c r="A88" s="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 x14ac:dyDescent="0.2">
      <c r="A89" s="6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1:66" x14ac:dyDescent="0.2">
      <c r="A90" s="6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spans="1:66" x14ac:dyDescent="0.2">
      <c r="A91" s="6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  <row r="92" spans="1:66" x14ac:dyDescent="0.2">
      <c r="A92" s="6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</row>
    <row r="93" spans="1:66" x14ac:dyDescent="0.2">
      <c r="A93" s="6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</row>
    <row r="94" spans="1:66" x14ac:dyDescent="0.2">
      <c r="A94" s="6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</row>
    <row r="95" spans="1:66" x14ac:dyDescent="0.2">
      <c r="A95" s="6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</row>
    <row r="96" spans="1:66" x14ac:dyDescent="0.2">
      <c r="A96" s="6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</row>
    <row r="97" spans="1:66" x14ac:dyDescent="0.2">
      <c r="A97" s="6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</row>
    <row r="98" spans="1:66" x14ac:dyDescent="0.2">
      <c r="A98" s="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</row>
    <row r="99" spans="1:66" x14ac:dyDescent="0.2">
      <c r="A99" s="6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</row>
    <row r="100" spans="1:66" x14ac:dyDescent="0.2">
      <c r="A100" s="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</row>
    <row r="101" spans="1:66" x14ac:dyDescent="0.2">
      <c r="A101" s="6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</row>
    <row r="102" spans="1:66" x14ac:dyDescent="0.2">
      <c r="A102" s="6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</row>
    <row r="103" spans="1:66" x14ac:dyDescent="0.2">
      <c r="A103" s="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</row>
    <row r="104" spans="1:66" x14ac:dyDescent="0.2">
      <c r="A104" s="6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</row>
    <row r="105" spans="1:66" x14ac:dyDescent="0.2">
      <c r="A105" s="6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</row>
    <row r="106" spans="1:66" x14ac:dyDescent="0.2">
      <c r="A106" s="6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</row>
    <row r="107" spans="1:66" x14ac:dyDescent="0.2">
      <c r="A107" s="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</row>
    <row r="108" spans="1:66" x14ac:dyDescent="0.2">
      <c r="A108" s="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</row>
    <row r="109" spans="1:66" x14ac:dyDescent="0.2">
      <c r="A109" s="6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</row>
    <row r="110" spans="1:66" x14ac:dyDescent="0.2">
      <c r="A110" s="6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</row>
    <row r="111" spans="1:66" x14ac:dyDescent="0.2">
      <c r="A111" s="6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</row>
    <row r="112" spans="1:66" x14ac:dyDescent="0.2">
      <c r="A112" s="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</row>
    <row r="113" spans="1:66" x14ac:dyDescent="0.2">
      <c r="A113" s="6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</row>
    <row r="114" spans="1:66" x14ac:dyDescent="0.2">
      <c r="A114" s="6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</row>
    <row r="115" spans="1:66" x14ac:dyDescent="0.2">
      <c r="A115" s="6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</row>
    <row r="116" spans="1:66" x14ac:dyDescent="0.2">
      <c r="A116" s="6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</row>
    <row r="117" spans="1:66" x14ac:dyDescent="0.2">
      <c r="A117" s="6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</row>
    <row r="118" spans="1:66" x14ac:dyDescent="0.2">
      <c r="A118" s="6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</row>
    <row r="119" spans="1:66" x14ac:dyDescent="0.2">
      <c r="A119" s="6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</row>
    <row r="120" spans="1:66" x14ac:dyDescent="0.2">
      <c r="A120" s="6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</row>
    <row r="121" spans="1:66" x14ac:dyDescent="0.2">
      <c r="A121" s="6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</row>
    <row r="122" spans="1:66" x14ac:dyDescent="0.2">
      <c r="A122" s="6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</row>
    <row r="123" spans="1:66" x14ac:dyDescent="0.2">
      <c r="A123" s="6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</row>
    <row r="124" spans="1:66" x14ac:dyDescent="0.2">
      <c r="A124" s="6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</row>
    <row r="125" spans="1:66" x14ac:dyDescent="0.2">
      <c r="A125" s="6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</row>
    <row r="126" spans="1:66" x14ac:dyDescent="0.2">
      <c r="A126" s="6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</row>
    <row r="127" spans="1:66" x14ac:dyDescent="0.2">
      <c r="A127" s="6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</row>
    <row r="128" spans="1:66" x14ac:dyDescent="0.2">
      <c r="A128" s="6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</row>
    <row r="129" spans="1:66" x14ac:dyDescent="0.2">
      <c r="A129" s="6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</row>
    <row r="130" spans="1:66" x14ac:dyDescent="0.2">
      <c r="A130" s="6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</row>
    <row r="131" spans="1:66" x14ac:dyDescent="0.2">
      <c r="A131" s="6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</row>
    <row r="132" spans="1:66" x14ac:dyDescent="0.2">
      <c r="A132" s="6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</row>
    <row r="133" spans="1:66" x14ac:dyDescent="0.2">
      <c r="A133" s="6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</row>
    <row r="134" spans="1:66" x14ac:dyDescent="0.2">
      <c r="A134" s="6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</row>
    <row r="135" spans="1:66" x14ac:dyDescent="0.2">
      <c r="A135" s="6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</row>
    <row r="136" spans="1:66" x14ac:dyDescent="0.2">
      <c r="A136" s="6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</row>
    <row r="137" spans="1:66" x14ac:dyDescent="0.2">
      <c r="A137" s="6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1:66" x14ac:dyDescent="0.2">
      <c r="A138" s="6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</row>
    <row r="139" spans="1:66" x14ac:dyDescent="0.2">
      <c r="A139" s="6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</row>
    <row r="140" spans="1:66" x14ac:dyDescent="0.2">
      <c r="A140" s="6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</row>
    <row r="141" spans="1:66" x14ac:dyDescent="0.2">
      <c r="A141" s="6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</row>
    <row r="142" spans="1:66" x14ac:dyDescent="0.2">
      <c r="A142" s="6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x14ac:dyDescent="0.2">
      <c r="A143" s="6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x14ac:dyDescent="0.2">
      <c r="A144" s="6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x14ac:dyDescent="0.2">
      <c r="A145" s="6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x14ac:dyDescent="0.2">
      <c r="A146" s="6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x14ac:dyDescent="0.2">
      <c r="A147" s="6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x14ac:dyDescent="0.2">
      <c r="A148" s="6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x14ac:dyDescent="0.2">
      <c r="A149" s="6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x14ac:dyDescent="0.2">
      <c r="A150" s="6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x14ac:dyDescent="0.2">
      <c r="A151" s="6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x14ac:dyDescent="0.2">
      <c r="A152" s="6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x14ac:dyDescent="0.2">
      <c r="A153" s="6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x14ac:dyDescent="0.2">
      <c r="A154" s="6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x14ac:dyDescent="0.2">
      <c r="A155" s="6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x14ac:dyDescent="0.2">
      <c r="A156" s="6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x14ac:dyDescent="0.2">
      <c r="A157" s="6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x14ac:dyDescent="0.2">
      <c r="A158" s="6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x14ac:dyDescent="0.2">
      <c r="A159" s="6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x14ac:dyDescent="0.2">
      <c r="A160" s="6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x14ac:dyDescent="0.2">
      <c r="A161" s="6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x14ac:dyDescent="0.2">
      <c r="A162" s="6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x14ac:dyDescent="0.2">
      <c r="A163" s="6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x14ac:dyDescent="0.2">
      <c r="A164" s="6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x14ac:dyDescent="0.2">
      <c r="A165" s="6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x14ac:dyDescent="0.2">
      <c r="A166" s="6"/>
      <c r="B166" s="23"/>
      <c r="C166" s="23"/>
      <c r="D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x14ac:dyDescent="0.2">
      <c r="A167" s="6"/>
      <c r="B167" s="23"/>
      <c r="C167" s="23"/>
      <c r="D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x14ac:dyDescent="0.2">
      <c r="A168" s="6"/>
      <c r="B168" s="23"/>
      <c r="C168" s="23"/>
      <c r="D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x14ac:dyDescent="0.2">
      <c r="A169" s="6"/>
    </row>
    <row r="170" spans="1:66" x14ac:dyDescent="0.2">
      <c r="A170" s="6"/>
    </row>
    <row r="171" spans="1:66" x14ac:dyDescent="0.2">
      <c r="A171" s="6"/>
    </row>
    <row r="172" spans="1:66" x14ac:dyDescent="0.2">
      <c r="A172" s="6"/>
    </row>
    <row r="173" spans="1:66" x14ac:dyDescent="0.2">
      <c r="A173" s="6"/>
    </row>
    <row r="174" spans="1:66" x14ac:dyDescent="0.2">
      <c r="A174" s="6"/>
    </row>
    <row r="175" spans="1:66" x14ac:dyDescent="0.2">
      <c r="A175" s="6"/>
    </row>
    <row r="176" spans="1:66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</sheetData>
  <sheetProtection password="D842" sheet="1" objects="1" scenarios="1"/>
  <sortState ref="A10:WWD49">
    <sortCondition ref="A10"/>
  </sortState>
  <mergeCells count="2">
    <mergeCell ref="B5:G5"/>
    <mergeCell ref="H5:W5"/>
  </mergeCells>
  <pageMargins left="0.25" right="0.25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80" zoomScaleNormal="80" workbookViewId="0">
      <selection activeCell="B34" sqref="B2:B34"/>
    </sheetView>
  </sheetViews>
  <sheetFormatPr defaultRowHeight="14.25" x14ac:dyDescent="0.2"/>
  <cols>
    <col min="1" max="1" width="27.375" bestFit="1" customWidth="1"/>
    <col min="2" max="2" width="56" bestFit="1" customWidth="1"/>
    <col min="3" max="3" width="30.5" bestFit="1" customWidth="1"/>
    <col min="4" max="4" width="57.25" bestFit="1" customWidth="1"/>
  </cols>
  <sheetData>
    <row r="1" spans="1:4" x14ac:dyDescent="0.25">
      <c r="B1" t="s">
        <v>41</v>
      </c>
      <c r="C1" t="s">
        <v>42</v>
      </c>
      <c r="D1" t="s">
        <v>43</v>
      </c>
    </row>
    <row r="2" spans="1:4" x14ac:dyDescent="0.25">
      <c r="A2" t="s">
        <v>16</v>
      </c>
      <c r="B2" s="10">
        <v>47273.13</v>
      </c>
      <c r="C2">
        <v>3.3</v>
      </c>
      <c r="D2" s="11">
        <v>1312613</v>
      </c>
    </row>
    <row r="3" spans="1:4" x14ac:dyDescent="0.25">
      <c r="A3" t="s">
        <v>17</v>
      </c>
      <c r="B3" s="10">
        <v>139049</v>
      </c>
      <c r="C3">
        <v>2.8</v>
      </c>
      <c r="D3" s="11">
        <v>1211025</v>
      </c>
    </row>
    <row r="4" spans="1:4" x14ac:dyDescent="0.25">
      <c r="A4" t="s">
        <v>18</v>
      </c>
      <c r="B4" s="10">
        <v>79769</v>
      </c>
      <c r="C4">
        <v>1.3</v>
      </c>
      <c r="D4" s="11">
        <v>112467</v>
      </c>
    </row>
    <row r="5" spans="1:4" x14ac:dyDescent="0.25">
      <c r="A5" t="s">
        <v>19</v>
      </c>
      <c r="B5" s="10">
        <v>93319</v>
      </c>
      <c r="C5">
        <v>4.5999999999999996</v>
      </c>
      <c r="D5" s="11">
        <v>543000</v>
      </c>
    </row>
    <row r="6" spans="1:4" x14ac:dyDescent="0.25">
      <c r="A6" t="s">
        <v>20</v>
      </c>
      <c r="B6" s="10">
        <v>128523</v>
      </c>
      <c r="C6">
        <v>1.5</v>
      </c>
      <c r="D6" s="11">
        <v>1649000</v>
      </c>
    </row>
    <row r="7" spans="1:4" x14ac:dyDescent="0.25">
      <c r="A7" t="s">
        <v>4</v>
      </c>
      <c r="B7" s="10">
        <v>88450</v>
      </c>
      <c r="C7">
        <v>0.5</v>
      </c>
      <c r="D7" s="11">
        <v>93803</v>
      </c>
    </row>
    <row r="8" spans="1:4" x14ac:dyDescent="0.25">
      <c r="A8" t="s">
        <v>3</v>
      </c>
      <c r="B8" s="10">
        <v>7060.39</v>
      </c>
      <c r="C8">
        <v>0.3</v>
      </c>
      <c r="D8" s="11">
        <v>48336</v>
      </c>
    </row>
    <row r="9" spans="1:4" x14ac:dyDescent="0.25">
      <c r="A9" t="s">
        <v>21</v>
      </c>
      <c r="B9" s="10">
        <v>121243</v>
      </c>
      <c r="C9">
        <v>2.9</v>
      </c>
      <c r="D9" s="11">
        <v>1320768</v>
      </c>
    </row>
    <row r="10" spans="1:4" x14ac:dyDescent="0.25">
      <c r="A10" t="s">
        <v>22</v>
      </c>
      <c r="B10" s="10">
        <v>111132.37</v>
      </c>
      <c r="C10">
        <v>1.7</v>
      </c>
      <c r="D10" s="11">
        <v>1559000</v>
      </c>
    </row>
    <row r="11" spans="1:4" x14ac:dyDescent="0.25">
      <c r="A11" t="s">
        <v>23</v>
      </c>
      <c r="B11" s="10">
        <v>95043</v>
      </c>
      <c r="C11">
        <v>0.8</v>
      </c>
      <c r="D11" s="11">
        <v>111942</v>
      </c>
    </row>
    <row r="12" spans="1:4" x14ac:dyDescent="0.25">
      <c r="A12" t="s">
        <v>5</v>
      </c>
      <c r="B12" s="10">
        <v>77699.77</v>
      </c>
      <c r="C12">
        <v>4.5</v>
      </c>
      <c r="D12" s="11">
        <v>1911291</v>
      </c>
    </row>
    <row r="13" spans="1:4" x14ac:dyDescent="0.25">
      <c r="A13" t="s">
        <v>6</v>
      </c>
      <c r="B13" s="10">
        <v>68399</v>
      </c>
      <c r="C13">
        <v>2.7</v>
      </c>
      <c r="D13" s="11">
        <v>955452</v>
      </c>
    </row>
    <row r="14" spans="1:4" x14ac:dyDescent="0.25">
      <c r="A14" t="s">
        <v>7</v>
      </c>
      <c r="B14" s="10">
        <v>75938</v>
      </c>
      <c r="C14">
        <v>2.6</v>
      </c>
      <c r="D14" s="11">
        <v>411865</v>
      </c>
    </row>
    <row r="15" spans="1:4" x14ac:dyDescent="0.25">
      <c r="A15" t="s">
        <v>24</v>
      </c>
      <c r="B15" s="10">
        <v>75365</v>
      </c>
      <c r="C15">
        <v>4.4000000000000004</v>
      </c>
      <c r="D15" s="11">
        <v>1502100</v>
      </c>
    </row>
    <row r="16" spans="1:4" x14ac:dyDescent="0.25">
      <c r="A16" t="s">
        <v>25</v>
      </c>
      <c r="B16" s="10">
        <v>83500</v>
      </c>
      <c r="C16">
        <v>1.8</v>
      </c>
      <c r="D16" s="11">
        <v>776000</v>
      </c>
    </row>
    <row r="17" spans="1:4" x14ac:dyDescent="0.25">
      <c r="A17" t="s">
        <v>26</v>
      </c>
      <c r="B17" s="10">
        <v>86821</v>
      </c>
      <c r="C17">
        <v>1.6</v>
      </c>
      <c r="D17" s="11">
        <v>479000</v>
      </c>
    </row>
    <row r="18" spans="1:4" x14ac:dyDescent="0.25">
      <c r="A18" t="s">
        <v>27</v>
      </c>
      <c r="B18" s="10">
        <v>97220</v>
      </c>
      <c r="C18">
        <v>1.5</v>
      </c>
      <c r="D18" s="11">
        <v>125000</v>
      </c>
    </row>
    <row r="19" spans="1:4" x14ac:dyDescent="0.25">
      <c r="A19" t="s">
        <v>28</v>
      </c>
      <c r="B19" s="10">
        <v>82599.33</v>
      </c>
      <c r="C19">
        <v>3</v>
      </c>
      <c r="D19" s="11">
        <v>1136539</v>
      </c>
    </row>
    <row r="20" spans="1:4" x14ac:dyDescent="0.25">
      <c r="A20" t="s">
        <v>8</v>
      </c>
      <c r="B20" s="10">
        <v>77209.5</v>
      </c>
      <c r="C20">
        <v>2.5</v>
      </c>
      <c r="D20" s="11">
        <v>591000</v>
      </c>
    </row>
    <row r="21" spans="1:4" x14ac:dyDescent="0.25">
      <c r="A21" t="s">
        <v>9</v>
      </c>
      <c r="B21" s="10">
        <v>95726</v>
      </c>
      <c r="C21">
        <v>0.9</v>
      </c>
      <c r="D21" s="11">
        <v>521453</v>
      </c>
    </row>
    <row r="22" spans="1:4" x14ac:dyDescent="0.25">
      <c r="A22" t="s">
        <v>29</v>
      </c>
      <c r="B22" s="10">
        <v>61203</v>
      </c>
      <c r="C22">
        <v>1.4</v>
      </c>
      <c r="D22" s="11">
        <v>230000</v>
      </c>
    </row>
    <row r="23" spans="1:4" x14ac:dyDescent="0.25">
      <c r="A23" t="s">
        <v>10</v>
      </c>
      <c r="B23" s="10">
        <v>103505</v>
      </c>
      <c r="C23">
        <v>2.7</v>
      </c>
      <c r="D23" s="11">
        <v>1203045</v>
      </c>
    </row>
    <row r="24" spans="1:4" x14ac:dyDescent="0.25">
      <c r="A24" t="s">
        <v>11</v>
      </c>
      <c r="B24" s="10">
        <v>81087.649999999994</v>
      </c>
      <c r="C24">
        <v>3.3</v>
      </c>
      <c r="D24" s="11">
        <v>964000</v>
      </c>
    </row>
    <row r="25" spans="1:4" x14ac:dyDescent="0.25">
      <c r="A25" t="s">
        <v>30</v>
      </c>
      <c r="B25" s="10">
        <v>72442.3</v>
      </c>
      <c r="C25">
        <v>1.6</v>
      </c>
      <c r="D25" s="11">
        <v>345663</v>
      </c>
    </row>
    <row r="26" spans="1:4" x14ac:dyDescent="0.25">
      <c r="A26" t="s">
        <v>31</v>
      </c>
      <c r="B26" s="10">
        <v>70610</v>
      </c>
      <c r="C26">
        <v>3</v>
      </c>
      <c r="D26" s="11">
        <v>844497</v>
      </c>
    </row>
    <row r="27" spans="1:4" x14ac:dyDescent="0.25">
      <c r="A27" t="s">
        <v>32</v>
      </c>
      <c r="B27" s="10">
        <v>85627</v>
      </c>
      <c r="C27">
        <v>2.7</v>
      </c>
      <c r="D27" s="11">
        <v>999375</v>
      </c>
    </row>
    <row r="28" spans="1:4" x14ac:dyDescent="0.25">
      <c r="A28" t="s">
        <v>33</v>
      </c>
      <c r="B28" s="10">
        <v>88162.1</v>
      </c>
      <c r="C28">
        <v>1.6</v>
      </c>
      <c r="D28" s="11">
        <v>369721</v>
      </c>
    </row>
    <row r="29" spans="1:4" x14ac:dyDescent="0.25">
      <c r="A29" t="s">
        <v>12</v>
      </c>
      <c r="B29" s="10">
        <v>95941</v>
      </c>
      <c r="C29">
        <v>5.2</v>
      </c>
      <c r="D29" s="11">
        <v>601224</v>
      </c>
    </row>
    <row r="30" spans="1:4" x14ac:dyDescent="0.25">
      <c r="A30" t="s">
        <v>34</v>
      </c>
      <c r="B30" s="10">
        <v>71467.399999999994</v>
      </c>
      <c r="C30">
        <v>1.3</v>
      </c>
      <c r="D30" s="11">
        <v>79523</v>
      </c>
    </row>
    <row r="31" spans="1:4" x14ac:dyDescent="0.25">
      <c r="A31" t="s">
        <v>13</v>
      </c>
      <c r="B31" s="10">
        <v>88784</v>
      </c>
      <c r="C31">
        <v>6.3</v>
      </c>
      <c r="D31" s="11">
        <v>333155</v>
      </c>
    </row>
    <row r="32" spans="1:4" x14ac:dyDescent="0.25">
      <c r="A32" t="s">
        <v>35</v>
      </c>
      <c r="B32" s="10">
        <v>73757</v>
      </c>
      <c r="C32">
        <v>2.6</v>
      </c>
      <c r="D32" s="11">
        <v>728700</v>
      </c>
    </row>
    <row r="33" spans="1:4" x14ac:dyDescent="0.25">
      <c r="A33" t="s">
        <v>14</v>
      </c>
      <c r="B33" s="10">
        <v>128303</v>
      </c>
      <c r="C33">
        <v>2</v>
      </c>
      <c r="D33" s="11">
        <v>1264484</v>
      </c>
    </row>
    <row r="34" spans="1:4" x14ac:dyDescent="0.25">
      <c r="A34" t="s">
        <v>15</v>
      </c>
      <c r="B34" s="10">
        <v>126975.59</v>
      </c>
      <c r="C34">
        <v>1.4</v>
      </c>
      <c r="D34" s="11">
        <v>485500</v>
      </c>
    </row>
    <row r="35" spans="1:4" x14ac:dyDescent="0.2">
      <c r="A35" t="s">
        <v>44</v>
      </c>
      <c r="B35" s="10">
        <v>2879204.53</v>
      </c>
      <c r="C35">
        <v>2.4</v>
      </c>
      <c r="D35" s="11">
        <v>24820542</v>
      </c>
    </row>
    <row r="36" spans="1:4" x14ac:dyDescent="0.2">
      <c r="A36" t="s">
        <v>45</v>
      </c>
      <c r="B36" s="10">
        <v>2872144.14</v>
      </c>
      <c r="C36">
        <v>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Council Tax Monitor 2017-18</vt:lpstr>
      <vt:lpstr>Sheet1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Hussain</dc:creator>
  <cp:lastModifiedBy>Peter OConnell</cp:lastModifiedBy>
  <cp:lastPrinted>2017-02-14T12:20:24Z</cp:lastPrinted>
  <dcterms:created xsi:type="dcterms:W3CDTF">2016-02-12T09:43:13Z</dcterms:created>
  <dcterms:modified xsi:type="dcterms:W3CDTF">2017-03-22T12:20:55Z</dcterms:modified>
</cp:coreProperties>
</file>