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ir Funding\Local Taxation\Council Tax\Council Tax Monitor\2021-22 Council Tax Monitor\"/>
    </mc:Choice>
  </mc:AlternateContent>
  <xr:revisionPtr revIDLastSave="0" documentId="13_ncr:1_{4D287A1C-BE41-4854-9AC6-9301DCEE4AE8}" xr6:coauthVersionLast="45" xr6:coauthVersionMax="45" xr10:uidLastSave="{00000000-0000-0000-0000-000000000000}"/>
  <bookViews>
    <workbookView xWindow="-28920" yWindow="-4965" windowWidth="29040" windowHeight="15840" firstSheet="1" activeTab="1" xr2:uid="{00000000-000D-0000-FFFF-FFFF00000000}"/>
  </bookViews>
  <sheets>
    <sheet name="Cover Page" sheetId="4" r:id="rId1"/>
    <sheet name="Council Tax" sheetId="1" r:id="rId2"/>
    <sheet name="Sheet1" sheetId="3" state="hidden" r:id="rId3"/>
  </sheets>
  <definedNames>
    <definedName name="_xlnm._FilterDatabase" localSheetId="1" hidden="1">'Council Tax'!$A$6:$W$39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" l="1"/>
  <c r="K13" i="1"/>
  <c r="L26" i="1"/>
  <c r="K15" i="1"/>
  <c r="Q41" i="1" l="1"/>
  <c r="F24" i="1" l="1"/>
  <c r="G24" i="1"/>
  <c r="L13" i="1" l="1"/>
  <c r="J29" i="1" l="1"/>
  <c r="G15" i="1" l="1"/>
  <c r="F15" i="1"/>
  <c r="J10" i="1" l="1"/>
  <c r="J42" i="1" l="1"/>
  <c r="M13" i="1" s="1"/>
  <c r="J41" i="1"/>
  <c r="K29" i="1" l="1"/>
  <c r="K30" i="1"/>
  <c r="S38" i="1"/>
  <c r="P42" i="1" l="1"/>
  <c r="V42" i="1" s="1"/>
  <c r="P41" i="1"/>
  <c r="V41" i="1" s="1"/>
  <c r="W41" i="1" s="1"/>
  <c r="J12" i="1" l="1"/>
  <c r="J35" i="1"/>
  <c r="J36" i="1"/>
  <c r="J37" i="1"/>
  <c r="L38" i="1"/>
  <c r="G41" i="1" l="1"/>
  <c r="G42" i="1"/>
  <c r="J14" i="1" l="1"/>
  <c r="J26" i="1" l="1"/>
  <c r="J7" i="1" l="1"/>
  <c r="J8" i="1"/>
  <c r="J9" i="1"/>
  <c r="J11" i="1"/>
  <c r="J15" i="1"/>
  <c r="J16" i="1"/>
  <c r="J17" i="1"/>
  <c r="J18" i="1"/>
  <c r="J19" i="1"/>
  <c r="J21" i="1"/>
  <c r="J22" i="1"/>
  <c r="J23" i="1"/>
  <c r="J24" i="1"/>
  <c r="J25" i="1"/>
  <c r="J28" i="1"/>
  <c r="J32" i="1"/>
  <c r="J33" i="1"/>
  <c r="J34" i="1"/>
  <c r="Q13" i="1" l="1"/>
  <c r="S31" i="1"/>
  <c r="Q31" i="1"/>
  <c r="T31" i="1" l="1"/>
  <c r="K10" i="1" l="1"/>
  <c r="K35" i="1"/>
  <c r="K26" i="1"/>
  <c r="M26" i="1" s="1"/>
  <c r="K7" i="1"/>
  <c r="K25" i="1"/>
  <c r="L7" i="1" l="1"/>
  <c r="S39" i="1" l="1"/>
  <c r="S37" i="1"/>
  <c r="S18" i="1"/>
  <c r="S13" i="1"/>
  <c r="S7" i="1"/>
  <c r="S10" i="1" l="1"/>
  <c r="V7" i="1" l="1"/>
  <c r="M7" i="1"/>
  <c r="Q29" i="1"/>
  <c r="S29" i="1"/>
  <c r="L29" i="1" l="1"/>
  <c r="N29" i="1" s="1"/>
  <c r="T29" i="1"/>
  <c r="U29" i="1" s="1"/>
  <c r="Q42" i="1"/>
  <c r="S30" i="1"/>
  <c r="S23" i="1"/>
  <c r="L42" i="1"/>
  <c r="N42" i="1" s="1"/>
  <c r="Q8" i="1"/>
  <c r="Q23" i="1"/>
  <c r="T9" i="1" l="1"/>
  <c r="K9" i="1"/>
  <c r="O29" i="1"/>
  <c r="V29" i="1"/>
  <c r="W29" i="1" s="1"/>
  <c r="L41" i="1"/>
  <c r="N41" i="1" s="1"/>
  <c r="Q9" i="1"/>
  <c r="Q10" i="1"/>
  <c r="Q11" i="1"/>
  <c r="Q12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30" i="1"/>
  <c r="Q32" i="1"/>
  <c r="Q33" i="1"/>
  <c r="Q34" i="1"/>
  <c r="Q35" i="1"/>
  <c r="Q36" i="1"/>
  <c r="Q37" i="1"/>
  <c r="Q38" i="1"/>
  <c r="Q39" i="1"/>
  <c r="Q7" i="1"/>
  <c r="W42" i="1" l="1"/>
  <c r="T7" i="1"/>
  <c r="U7" i="1" s="1"/>
  <c r="N7" i="1"/>
  <c r="O7" i="1" l="1"/>
  <c r="K16" i="1" l="1"/>
  <c r="K17" i="1"/>
  <c r="K18" i="1"/>
  <c r="K19" i="1"/>
  <c r="K20" i="1"/>
  <c r="K21" i="1"/>
  <c r="M21" i="1" s="1"/>
  <c r="K22" i="1"/>
  <c r="K23" i="1"/>
  <c r="K24" i="1"/>
  <c r="K27" i="1"/>
  <c r="K28" i="1"/>
  <c r="K31" i="1"/>
  <c r="M31" i="1" s="1"/>
  <c r="K32" i="1"/>
  <c r="K33" i="1"/>
  <c r="K34" i="1"/>
  <c r="K37" i="1"/>
  <c r="K38" i="1"/>
  <c r="M38" i="1" s="1"/>
  <c r="O38" i="1" s="1"/>
  <c r="K39" i="1"/>
  <c r="M39" i="1" s="1"/>
  <c r="U9" i="1"/>
  <c r="W7" i="1"/>
  <c r="L10" i="1" l="1"/>
  <c r="N10" i="1" s="1"/>
  <c r="V10" i="1"/>
  <c r="W10" i="1" s="1"/>
  <c r="T14" i="1"/>
  <c r="U14" i="1" s="1"/>
  <c r="K14" i="1"/>
  <c r="L12" i="1"/>
  <c r="N12" i="1" s="1"/>
  <c r="K12" i="1"/>
  <c r="M30" i="1"/>
  <c r="O30" i="1" s="1"/>
  <c r="L11" i="1"/>
  <c r="N11" i="1" s="1"/>
  <c r="K11" i="1"/>
  <c r="L36" i="1"/>
  <c r="N36" i="1" s="1"/>
  <c r="K36" i="1"/>
  <c r="L8" i="1"/>
  <c r="N8" i="1" s="1"/>
  <c r="K8" i="1"/>
  <c r="M8" i="1" s="1"/>
  <c r="T36" i="1"/>
  <c r="U36" i="1" s="1"/>
  <c r="T28" i="1"/>
  <c r="U28" i="1" s="1"/>
  <c r="T16" i="1"/>
  <c r="U16" i="1" s="1"/>
  <c r="L28" i="1"/>
  <c r="N28" i="1" s="1"/>
  <c r="L16" i="1"/>
  <c r="N16" i="1" s="1"/>
  <c r="T37" i="1"/>
  <c r="U37" i="1" s="1"/>
  <c r="T33" i="1"/>
  <c r="U33" i="1" s="1"/>
  <c r="T25" i="1"/>
  <c r="U25" i="1" s="1"/>
  <c r="T21" i="1"/>
  <c r="U21" i="1" s="1"/>
  <c r="T17" i="1"/>
  <c r="U17" i="1" s="1"/>
  <c r="T13" i="1"/>
  <c r="U13" i="1" s="1"/>
  <c r="L37" i="1"/>
  <c r="N37" i="1" s="1"/>
  <c r="L33" i="1"/>
  <c r="N33" i="1" s="1"/>
  <c r="L25" i="1"/>
  <c r="N25" i="1" s="1"/>
  <c r="L21" i="1"/>
  <c r="N21" i="1" s="1"/>
  <c r="L17" i="1"/>
  <c r="N17" i="1" s="1"/>
  <c r="T24" i="1"/>
  <c r="U24" i="1" s="1"/>
  <c r="T12" i="1"/>
  <c r="U12" i="1" s="1"/>
  <c r="L24" i="1"/>
  <c r="N24" i="1" s="1"/>
  <c r="T39" i="1"/>
  <c r="U39" i="1" s="1"/>
  <c r="T35" i="1"/>
  <c r="U35" i="1" s="1"/>
  <c r="U31" i="1"/>
  <c r="T27" i="1"/>
  <c r="U27" i="1" s="1"/>
  <c r="T23" i="1"/>
  <c r="U23" i="1" s="1"/>
  <c r="T19" i="1"/>
  <c r="U19" i="1" s="1"/>
  <c r="T15" i="1"/>
  <c r="U15" i="1" s="1"/>
  <c r="T11" i="1"/>
  <c r="U11" i="1" s="1"/>
  <c r="L39" i="1"/>
  <c r="N39" i="1" s="1"/>
  <c r="L35" i="1"/>
  <c r="N35" i="1" s="1"/>
  <c r="L31" i="1"/>
  <c r="N31" i="1" s="1"/>
  <c r="L27" i="1"/>
  <c r="N27" i="1" s="1"/>
  <c r="L23" i="1"/>
  <c r="N23" i="1" s="1"/>
  <c r="L19" i="1"/>
  <c r="N19" i="1" s="1"/>
  <c r="L15" i="1"/>
  <c r="N15" i="1" s="1"/>
  <c r="T32" i="1"/>
  <c r="U32" i="1" s="1"/>
  <c r="T20" i="1"/>
  <c r="U20" i="1" s="1"/>
  <c r="T8" i="1"/>
  <c r="U8" i="1" s="1"/>
  <c r="L32" i="1"/>
  <c r="N32" i="1" s="1"/>
  <c r="L20" i="1"/>
  <c r="N20" i="1" s="1"/>
  <c r="V38" i="1"/>
  <c r="T38" i="1"/>
  <c r="U38" i="1" s="1"/>
  <c r="T34" i="1"/>
  <c r="U34" i="1" s="1"/>
  <c r="T30" i="1"/>
  <c r="U30" i="1" s="1"/>
  <c r="T22" i="1"/>
  <c r="U22" i="1" s="1"/>
  <c r="T18" i="1"/>
  <c r="U18" i="1" s="1"/>
  <c r="T10" i="1"/>
  <c r="U10" i="1" s="1"/>
  <c r="L34" i="1"/>
  <c r="N34" i="1" s="1"/>
  <c r="L30" i="1"/>
  <c r="N30" i="1" s="1"/>
  <c r="L22" i="1"/>
  <c r="N22" i="1" s="1"/>
  <c r="L18" i="1"/>
  <c r="N18" i="1" s="1"/>
  <c r="L14" i="1"/>
  <c r="N14" i="1" s="1"/>
  <c r="L9" i="1"/>
  <c r="N9" i="1" s="1"/>
  <c r="S19" i="1"/>
  <c r="U26" i="1" l="1"/>
  <c r="N26" i="1"/>
  <c r="V18" i="1"/>
  <c r="W18" i="1" s="1"/>
  <c r="M18" i="1"/>
  <c r="O18" i="1" s="1"/>
  <c r="V34" i="1"/>
  <c r="W34" i="1" s="1"/>
  <c r="M34" i="1"/>
  <c r="O34" i="1" s="1"/>
  <c r="V15" i="1"/>
  <c r="W15" i="1" s="1"/>
  <c r="M15" i="1"/>
  <c r="O15" i="1" s="1"/>
  <c r="V31" i="1"/>
  <c r="W31" i="1" s="1"/>
  <c r="O31" i="1"/>
  <c r="M12" i="1"/>
  <c r="O12" i="1" s="1"/>
  <c r="V12" i="1"/>
  <c r="W12" i="1" s="1"/>
  <c r="V32" i="1"/>
  <c r="W32" i="1" s="1"/>
  <c r="M32" i="1"/>
  <c r="O32" i="1" s="1"/>
  <c r="V23" i="1"/>
  <c r="W23" i="1" s="1"/>
  <c r="M23" i="1"/>
  <c r="O23" i="1" s="1"/>
  <c r="O39" i="1"/>
  <c r="V39" i="1"/>
  <c r="W39" i="1" s="1"/>
  <c r="V24" i="1"/>
  <c r="W24" i="1" s="1"/>
  <c r="M24" i="1"/>
  <c r="O24" i="1" s="1"/>
  <c r="M9" i="1"/>
  <c r="O9" i="1" s="1"/>
  <c r="V9" i="1"/>
  <c r="W9" i="1" s="1"/>
  <c r="V16" i="1"/>
  <c r="W16" i="1" s="1"/>
  <c r="M16" i="1"/>
  <c r="O16" i="1" s="1"/>
  <c r="V36" i="1"/>
  <c r="W36" i="1" s="1"/>
  <c r="M36" i="1"/>
  <c r="O36" i="1" s="1"/>
  <c r="M14" i="1"/>
  <c r="O14" i="1" s="1"/>
  <c r="V14" i="1"/>
  <c r="W14" i="1" s="1"/>
  <c r="V22" i="1"/>
  <c r="W22" i="1" s="1"/>
  <c r="M22" i="1"/>
  <c r="O22" i="1" s="1"/>
  <c r="V30" i="1"/>
  <c r="W30" i="1" s="1"/>
  <c r="W38" i="1"/>
  <c r="V19" i="1"/>
  <c r="W19" i="1" s="1"/>
  <c r="M19" i="1"/>
  <c r="O19" i="1" s="1"/>
  <c r="V27" i="1"/>
  <c r="W27" i="1" s="1"/>
  <c r="M27" i="1"/>
  <c r="O27" i="1" s="1"/>
  <c r="V35" i="1"/>
  <c r="W35" i="1" s="1"/>
  <c r="M35" i="1"/>
  <c r="O35" i="1" s="1"/>
  <c r="V17" i="1"/>
  <c r="W17" i="1" s="1"/>
  <c r="M17" i="1"/>
  <c r="O17" i="1" s="1"/>
  <c r="M25" i="1"/>
  <c r="O25" i="1" s="1"/>
  <c r="V25" i="1"/>
  <c r="W25" i="1" s="1"/>
  <c r="V33" i="1"/>
  <c r="W33" i="1" s="1"/>
  <c r="M33" i="1"/>
  <c r="O33" i="1" s="1"/>
  <c r="M10" i="1"/>
  <c r="O10" i="1" s="1"/>
  <c r="V20" i="1"/>
  <c r="W20" i="1" s="1"/>
  <c r="O20" i="1"/>
  <c r="V11" i="1"/>
  <c r="W11" i="1" s="1"/>
  <c r="M11" i="1"/>
  <c r="O11" i="1" s="1"/>
  <c r="V13" i="1"/>
  <c r="W13" i="1" s="1"/>
  <c r="O13" i="1"/>
  <c r="V21" i="1"/>
  <c r="W21" i="1" s="1"/>
  <c r="O21" i="1"/>
  <c r="V28" i="1"/>
  <c r="W28" i="1" s="1"/>
  <c r="M28" i="1"/>
  <c r="O28" i="1" s="1"/>
  <c r="V8" i="1"/>
  <c r="W8" i="1" s="1"/>
  <c r="O8" i="1"/>
  <c r="V37" i="1"/>
  <c r="W37" i="1" s="1"/>
  <c r="M37" i="1"/>
  <c r="O37" i="1" s="1"/>
  <c r="W26" i="1" l="1"/>
  <c r="O26" i="1"/>
  <c r="S24" i="1"/>
  <c r="S15" i="1"/>
  <c r="S12" i="1"/>
  <c r="S17" i="1"/>
  <c r="S20" i="1" l="1"/>
  <c r="S25" i="1" l="1"/>
  <c r="S26" i="1"/>
  <c r="S28" i="1"/>
  <c r="S34" i="1"/>
  <c r="S36" i="1"/>
  <c r="S8" i="1"/>
  <c r="S9" i="1"/>
  <c r="S11" i="1"/>
  <c r="S14" i="1"/>
  <c r="S16" i="1"/>
  <c r="S21" i="1"/>
  <c r="S22" i="1"/>
  <c r="S27" i="1"/>
  <c r="S32" i="1"/>
  <c r="S33" i="1"/>
  <c r="S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Claire Christopher</author>
  </authors>
  <commentList>
    <comment ref="J13" authorId="0" shapeId="0" xr:uid="{2FFAB216-1075-410B-9CCF-B19137557C2C}">
      <text>
        <r>
          <rPr>
            <sz val="9"/>
            <color indexed="81"/>
            <rFont val="Tahoma"/>
            <charset val="1"/>
          </rPr>
          <t>Average increase of 
4.56% due to the mechanism and treatment of the Temples' precept</t>
        </r>
      </text>
    </comment>
  </commentList>
</comments>
</file>

<file path=xl/sharedStrings.xml><?xml version="1.0" encoding="utf-8"?>
<sst xmlns="http://schemas.openxmlformats.org/spreadsheetml/2006/main" count="137" uniqueCount="73">
  <si>
    <t>(Band D)</t>
  </si>
  <si>
    <t>£</t>
  </si>
  <si>
    <t>%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</si>
  <si>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</si>
  <si>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</si>
  <si>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</si>
  <si>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</si>
  <si>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</si>
  <si>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</si>
  <si>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</si>
  <si>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</si>
  <si>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</si>
  <si>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</si>
  <si>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</si>
  <si>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</si>
  <si>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</si>
  <si>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</si>
  <si>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</si>
  <si>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</si>
  <si>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</si>
  <si>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</si>
  <si>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</si>
  <si>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</si>
  <si>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</si>
  <si>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</si>
  <si>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</si>
  <si>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</si>
  <si>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</si>
  <si>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</si>
  <si>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</si>
  <si>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</si>
  <si>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</si>
  <si>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</si>
  <si>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</si>
  <si>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</si>
  <si>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</si>
  <si>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</si>
  <si>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GLA - City of London</t>
  </si>
  <si>
    <t>2017-18 Council taxbase for tax setting (No of Band D equivalents)</t>
  </si>
  <si>
    <t>Percentage increase in taxbase (%)</t>
  </si>
  <si>
    <t>GLA SHARE of Collection fund surplus/(deficit) estimate for 2016-17</t>
  </si>
  <si>
    <t>Total</t>
  </si>
  <si>
    <t>Total Metropolitan Police District</t>
  </si>
  <si>
    <t>£m</t>
  </si>
  <si>
    <t>No.</t>
  </si>
  <si>
    <t>% increase in main Council tax</t>
  </si>
  <si>
    <t>% increase - Social Care Precept</t>
  </si>
  <si>
    <t>Change in Council Tax</t>
  </si>
  <si>
    <t>Change in tax base</t>
  </si>
  <si>
    <t>Council Tax for the authority</t>
  </si>
  <si>
    <t>Council Tax for area of billing authority (incl GLA precept)</t>
  </si>
  <si>
    <t>Council Tax income (excl GLA)</t>
  </si>
  <si>
    <t>Council Tax income (incl GLA)</t>
  </si>
  <si>
    <t>Change in Council Tax (incl GLA precept)</t>
  </si>
  <si>
    <t>CT income Excl GLA</t>
  </si>
  <si>
    <t>Change in CT income Excl GLA</t>
  </si>
  <si>
    <t>CT income Incl GLA</t>
  </si>
  <si>
    <t>Change in CT income Incl GLA</t>
  </si>
  <si>
    <t>Collection rate</t>
  </si>
  <si>
    <t>Tax base for calculating Council Tax</t>
  </si>
  <si>
    <t>Change in collection rate</t>
  </si>
  <si>
    <t>Title:</t>
  </si>
  <si>
    <t>Date of release:</t>
  </si>
  <si>
    <t>Contents:</t>
  </si>
  <si>
    <t>Lead Officer:</t>
  </si>
  <si>
    <t>Contact:</t>
  </si>
  <si>
    <t>2020-21</t>
  </si>
  <si>
    <t>2021-22</t>
  </si>
  <si>
    <t>Claire Christopher</t>
  </si>
  <si>
    <t>Claire.Christopher@londoncouncils.gov.uk</t>
  </si>
  <si>
    <t>London Councils Council Tax Monitor 2021-22</t>
  </si>
  <si>
    <t>XX/XX/XXXX</t>
  </si>
  <si>
    <t>Band D equivalent council tax rates and increases for all local authorities in London for the year 2021/22. For Boroughs with precepts around garden squares and commons, the council tax Band D figure reflects the council tax for the majority of borough residents, with the exception being the inclusion of the City of London's temple precepts.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</si>
</sst>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0_ ;[Red]\-0.00\ "/>
    <numFmt numFmtId="166" formatCode="0.0%"/>
    <numFmt numFmtId="167" formatCode="0.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56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175D2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4" fontId="0" fillId="0" borderId="0" xfId="0" applyNumberFormat="1"/>
    <xf numFmtId="3" fontId="0" fillId="0" borderId="0" xfId="0" applyNumberFormat="1"/>
    <xf numFmtId="0" fontId="2" fillId="2" borderId="9" xfId="0" applyFont="1" applyFill="1" applyBorder="1" applyAlignment="1">
      <alignment horizontal="left"/>
    </xf>
    <xf numFmtId="2" fontId="5" fillId="5" borderId="0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164" fontId="2" fillId="5" borderId="5" xfId="3" applyNumberFormat="1" applyFont="1" applyFill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2" fontId="5" fillId="6" borderId="13" xfId="0" applyNumberFormat="1" applyFont="1" applyFill="1" applyBorder="1" applyAlignment="1">
      <alignment horizontal="center" vertical="center"/>
    </xf>
    <xf numFmtId="2" fontId="5" fillId="6" borderId="14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165" fontId="2" fillId="6" borderId="0" xfId="0" applyNumberFormat="1" applyFont="1" applyFill="1" applyBorder="1" applyAlignment="1">
      <alignment horizontal="right" vertical="center"/>
    </xf>
    <xf numFmtId="3" fontId="5" fillId="4" borderId="0" xfId="3" applyNumberFormat="1" applyFont="1" applyFill="1" applyBorder="1" applyAlignment="1">
      <alignment horizontal="right" vertical="center"/>
    </xf>
    <xf numFmtId="3" fontId="2" fillId="6" borderId="0" xfId="3" applyNumberFormat="1" applyFont="1" applyFill="1" applyBorder="1" applyAlignment="1" applyProtection="1">
      <alignment horizontal="right" vertical="center"/>
      <protection hidden="1"/>
    </xf>
    <xf numFmtId="164" fontId="2" fillId="5" borderId="0" xfId="3" applyNumberFormat="1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5" fillId="6" borderId="13" xfId="0" applyNumberFormat="1" applyFont="1" applyFill="1" applyBorder="1" applyAlignment="1">
      <alignment horizontal="center" vertical="center" wrapText="1"/>
    </xf>
    <xf numFmtId="2" fontId="5" fillId="6" borderId="14" xfId="0" applyNumberFormat="1" applyFont="1" applyFill="1" applyBorder="1" applyAlignment="1">
      <alignment horizontal="center"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1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4" fontId="2" fillId="5" borderId="6" xfId="3" applyNumberFormat="1" applyFont="1" applyFill="1" applyBorder="1" applyAlignment="1" applyProtection="1">
      <alignment horizontal="center" vertical="center"/>
      <protection hidden="1"/>
    </xf>
    <xf numFmtId="165" fontId="2" fillId="6" borderId="5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2" fillId="5" borderId="3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10" fontId="2" fillId="5" borderId="0" xfId="0" applyNumberFormat="1" applyFont="1" applyFill="1" applyBorder="1" applyAlignment="1">
      <alignment horizontal="center" vertical="center"/>
    </xf>
    <xf numFmtId="4" fontId="2" fillId="5" borderId="3" xfId="3" applyNumberFormat="1" applyFont="1" applyFill="1" applyBorder="1" applyAlignment="1" applyProtection="1">
      <alignment horizontal="center" vertical="center"/>
      <protection hidden="1"/>
    </xf>
    <xf numFmtId="3" fontId="2" fillId="5" borderId="0" xfId="3" applyNumberFormat="1" applyFont="1" applyFill="1" applyBorder="1" applyAlignment="1" applyProtection="1">
      <alignment horizontal="center" vertical="center"/>
      <protection hidden="1"/>
    </xf>
    <xf numFmtId="4" fontId="2" fillId="5" borderId="4" xfId="3" applyNumberFormat="1" applyFont="1" applyFill="1" applyBorder="1" applyAlignment="1" applyProtection="1">
      <alignment horizontal="center" vertical="center"/>
      <protection hidden="1"/>
    </xf>
    <xf numFmtId="43" fontId="2" fillId="5" borderId="7" xfId="0" applyNumberFormat="1" applyFont="1" applyFill="1" applyBorder="1" applyAlignment="1">
      <alignment horizontal="center" vertical="center"/>
    </xf>
    <xf numFmtId="3" fontId="2" fillId="5" borderId="7" xfId="3" applyNumberFormat="1" applyFont="1" applyFill="1" applyBorder="1" applyAlignment="1" applyProtection="1">
      <alignment horizontal="center" vertical="center"/>
      <protection hidden="1"/>
    </xf>
    <xf numFmtId="2" fontId="2" fillId="5" borderId="0" xfId="0" applyNumberFormat="1" applyFont="1" applyFill="1" applyBorder="1" applyAlignment="1">
      <alignment horizontal="center" vertical="center"/>
    </xf>
    <xf numFmtId="166" fontId="2" fillId="5" borderId="0" xfId="3" applyNumberFormat="1" applyFont="1" applyFill="1" applyBorder="1" applyAlignment="1">
      <alignment horizontal="center" vertical="center"/>
    </xf>
    <xf numFmtId="166" fontId="2" fillId="4" borderId="3" xfId="3" applyNumberFormat="1" applyFont="1" applyFill="1" applyBorder="1" applyAlignment="1">
      <alignment horizontal="center"/>
    </xf>
    <xf numFmtId="166" fontId="2" fillId="4" borderId="5" xfId="3" applyNumberFormat="1" applyFont="1" applyFill="1" applyBorder="1" applyAlignment="1">
      <alignment horizontal="center"/>
    </xf>
    <xf numFmtId="4" fontId="2" fillId="6" borderId="3" xfId="3" applyNumberFormat="1" applyFont="1" applyFill="1" applyBorder="1" applyAlignment="1" applyProtection="1">
      <alignment horizontal="center"/>
      <protection hidden="1"/>
    </xf>
    <xf numFmtId="2" fontId="2" fillId="6" borderId="0" xfId="3" applyNumberFormat="1" applyFont="1" applyFill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10" fontId="2" fillId="6" borderId="0" xfId="3" applyNumberFormat="1" applyFont="1" applyFill="1" applyBorder="1" applyAlignment="1">
      <alignment horizontal="center"/>
    </xf>
    <xf numFmtId="10" fontId="2" fillId="6" borderId="3" xfId="3" applyNumberFormat="1" applyFont="1" applyFill="1" applyBorder="1" applyAlignment="1">
      <alignment horizontal="center"/>
    </xf>
    <xf numFmtId="3" fontId="2" fillId="6" borderId="0" xfId="3" applyNumberFormat="1" applyFont="1" applyFill="1" applyBorder="1" applyAlignment="1" applyProtection="1">
      <alignment horizontal="center"/>
      <protection hidden="1"/>
    </xf>
    <xf numFmtId="4" fontId="2" fillId="6" borderId="0" xfId="3" applyNumberFormat="1" applyFont="1" applyFill="1" applyBorder="1" applyAlignment="1" applyProtection="1">
      <alignment horizontal="center"/>
      <protection hidden="1"/>
    </xf>
    <xf numFmtId="4" fontId="2" fillId="6" borderId="4" xfId="3" applyNumberFormat="1" applyFont="1" applyFill="1" applyBorder="1" applyAlignment="1" applyProtection="1">
      <alignment horizontal="center"/>
      <protection hidden="1"/>
    </xf>
    <xf numFmtId="2" fontId="2" fillId="6" borderId="7" xfId="3" applyNumberFormat="1" applyFont="1" applyFill="1" applyBorder="1" applyAlignment="1">
      <alignment horizontal="center"/>
    </xf>
    <xf numFmtId="4" fontId="2" fillId="6" borderId="7" xfId="3" applyNumberFormat="1" applyFont="1" applyFill="1" applyBorder="1" applyAlignment="1" applyProtection="1">
      <alignment horizontal="center"/>
      <protection hidden="1"/>
    </xf>
    <xf numFmtId="10" fontId="2" fillId="6" borderId="7" xfId="3" applyNumberFormat="1" applyFont="1" applyFill="1" applyBorder="1" applyAlignment="1">
      <alignment horizontal="center"/>
    </xf>
    <xf numFmtId="10" fontId="2" fillId="6" borderId="4" xfId="3" applyNumberFormat="1" applyFont="1" applyFill="1" applyBorder="1" applyAlignment="1">
      <alignment horizontal="center"/>
    </xf>
    <xf numFmtId="3" fontId="2" fillId="6" borderId="7" xfId="3" applyNumberFormat="1" applyFont="1" applyFill="1" applyBorder="1" applyAlignment="1" applyProtection="1">
      <alignment horizontal="center"/>
      <protection hidden="1"/>
    </xf>
    <xf numFmtId="10" fontId="2" fillId="6" borderId="6" xfId="3" applyNumberFormat="1" applyFont="1" applyFill="1" applyBorder="1" applyAlignment="1">
      <alignment horizontal="center"/>
    </xf>
    <xf numFmtId="166" fontId="2" fillId="6" borderId="3" xfId="3" applyNumberFormat="1" applyFont="1" applyFill="1" applyBorder="1" applyAlignment="1">
      <alignment horizontal="center"/>
    </xf>
    <xf numFmtId="10" fontId="2" fillId="4" borderId="3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4" fontId="2" fillId="6" borderId="0" xfId="3" applyNumberFormat="1" applyFont="1" applyFill="1" applyBorder="1" applyAlignment="1">
      <alignment horizontal="center"/>
    </xf>
    <xf numFmtId="4" fontId="2" fillId="6" borderId="7" xfId="0" applyNumberFormat="1" applyFont="1" applyFill="1" applyBorder="1" applyAlignment="1">
      <alignment horizontal="center"/>
    </xf>
    <xf numFmtId="164" fontId="2" fillId="6" borderId="0" xfId="3" applyNumberFormat="1" applyFont="1" applyFill="1" applyBorder="1" applyAlignment="1" applyProtection="1">
      <alignment horizontal="center"/>
      <protection hidden="1"/>
    </xf>
    <xf numFmtId="166" fontId="2" fillId="6" borderId="0" xfId="3" applyNumberFormat="1" applyFont="1" applyFill="1" applyBorder="1" applyAlignment="1">
      <alignment horizontal="center"/>
    </xf>
    <xf numFmtId="166" fontId="2" fillId="6" borderId="5" xfId="3" applyNumberFormat="1" applyFont="1" applyFill="1" applyBorder="1" applyAlignment="1">
      <alignment horizontal="center"/>
    </xf>
    <xf numFmtId="166" fontId="2" fillId="6" borderId="6" xfId="3" applyNumberFormat="1" applyFont="1" applyFill="1" applyBorder="1" applyAlignment="1">
      <alignment horizontal="center"/>
    </xf>
    <xf numFmtId="166" fontId="2" fillId="4" borderId="1" xfId="3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4" borderId="1" xfId="3" applyNumberFormat="1" applyFont="1" applyFill="1" applyBorder="1" applyAlignment="1" applyProtection="1">
      <alignment horizontal="center"/>
      <protection hidden="1"/>
    </xf>
    <xf numFmtId="166" fontId="2" fillId="4" borderId="2" xfId="3" applyNumberFormat="1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6" fillId="3" borderId="16" xfId="0" applyFont="1" applyFill="1" applyBorder="1"/>
    <xf numFmtId="0" fontId="16" fillId="3" borderId="17" xfId="0" applyFont="1" applyFill="1" applyBorder="1"/>
    <xf numFmtId="0" fontId="16" fillId="7" borderId="0" xfId="0" applyFont="1" applyFill="1"/>
    <xf numFmtId="0" fontId="16" fillId="3" borderId="9" xfId="0" applyFont="1" applyFill="1" applyBorder="1"/>
    <xf numFmtId="0" fontId="16" fillId="3" borderId="18" xfId="0" applyFont="1" applyFill="1" applyBorder="1"/>
    <xf numFmtId="0" fontId="17" fillId="3" borderId="9" xfId="0" applyFont="1" applyFill="1" applyBorder="1"/>
    <xf numFmtId="0" fontId="17" fillId="3" borderId="9" xfId="0" applyFont="1" applyFill="1" applyBorder="1" applyAlignment="1">
      <alignment vertical="top"/>
    </xf>
    <xf numFmtId="0" fontId="16" fillId="3" borderId="18" xfId="0" applyFont="1" applyFill="1" applyBorder="1" applyAlignment="1">
      <alignment vertical="top" wrapText="1"/>
    </xf>
    <xf numFmtId="0" fontId="16" fillId="3" borderId="18" xfId="0" applyFont="1" applyFill="1" applyBorder="1" applyAlignment="1">
      <alignment vertical="top"/>
    </xf>
    <xf numFmtId="0" fontId="17" fillId="3" borderId="19" xfId="0" applyFont="1" applyFill="1" applyBorder="1"/>
    <xf numFmtId="14" fontId="16" fillId="3" borderId="18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2" xfId="3" applyNumberFormat="1" applyFont="1" applyFill="1" applyBorder="1" applyAlignment="1" applyProtection="1">
      <alignment horizontal="center"/>
      <protection hidden="1"/>
    </xf>
    <xf numFmtId="1" fontId="5" fillId="4" borderId="21" xfId="0" applyNumberFormat="1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/>
    </xf>
    <xf numFmtId="1" fontId="5" fillId="4" borderId="15" xfId="3" applyNumberFormat="1" applyFont="1" applyFill="1" applyBorder="1" applyAlignment="1">
      <alignment horizontal="right" vertical="center"/>
    </xf>
    <xf numFmtId="3" fontId="2" fillId="4" borderId="1" xfId="3" applyNumberFormat="1" applyFont="1" applyFill="1" applyBorder="1" applyAlignment="1">
      <alignment horizontal="center"/>
    </xf>
    <xf numFmtId="0" fontId="15" fillId="3" borderId="20" xfId="9" applyFill="1" applyBorder="1"/>
    <xf numFmtId="167" fontId="2" fillId="5" borderId="0" xfId="3" applyNumberFormat="1" applyFont="1" applyFill="1" applyBorder="1" applyAlignment="1">
      <alignment horizontal="center" vertical="center"/>
    </xf>
    <xf numFmtId="10" fontId="2" fillId="4" borderId="4" xfId="3" applyNumberFormat="1" applyFont="1" applyFill="1" applyBorder="1" applyAlignment="1">
      <alignment horizontal="center"/>
    </xf>
    <xf numFmtId="10" fontId="2" fillId="4" borderId="6" xfId="3" applyNumberFormat="1" applyFont="1" applyFill="1" applyBorder="1" applyAlignment="1">
      <alignment horizontal="center"/>
    </xf>
    <xf numFmtId="10" fontId="5" fillId="3" borderId="0" xfId="3" applyNumberFormat="1" applyFont="1" applyFill="1" applyBorder="1" applyAlignment="1">
      <alignment horizontal="center" vertical="center"/>
    </xf>
    <xf numFmtId="164" fontId="2" fillId="6" borderId="7" xfId="3" applyNumberFormat="1" applyFont="1" applyFill="1" applyBorder="1" applyAlignment="1" applyProtection="1">
      <alignment horizontal="center"/>
      <protection hidden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</cellXfs>
  <cellStyles count="13">
    <cellStyle name="Comma 2" xfId="11" xr:uid="{597937FB-E805-4399-822B-7D8045411C63}"/>
    <cellStyle name="Hyperlink" xfId="9" builtinId="8"/>
    <cellStyle name="Normal" xfId="0" builtinId="0"/>
    <cellStyle name="Normal 2" xfId="1" xr:uid="{00000000-0005-0000-0000-000002000000}"/>
    <cellStyle name="Normal 3" xfId="4" xr:uid="{00000000-0005-0000-0000-000003000000}"/>
    <cellStyle name="Normal 3 2" xfId="7" xr:uid="{FD2C2C84-7C14-4F54-A403-E1A57B00AFC4}"/>
    <cellStyle name="Normal 4" xfId="10" xr:uid="{B5224B9C-0B79-4B85-A322-06F777AF2052}"/>
    <cellStyle name="Percent" xfId="3" builtinId="5"/>
    <cellStyle name="Percent 2" xfId="2" xr:uid="{00000000-0005-0000-0000-000005000000}"/>
    <cellStyle name="Percent 2 2" xfId="6" xr:uid="{00000000-0005-0000-0000-000006000000}"/>
    <cellStyle name="Percent 3" xfId="5" xr:uid="{00000000-0005-0000-0000-000007000000}"/>
    <cellStyle name="Percent 3 2" xfId="8" xr:uid="{2329C0DE-8704-46D4-ABC2-34581C5668C1}"/>
    <cellStyle name="Percent 4" xfId="12" xr:uid="{D5DA5190-CB4A-4504-8729-0B784F1E162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121920</xdr:rowOff>
    </xdr:from>
    <xdr:to>
      <xdr:col>0</xdr:col>
      <xdr:colOff>243840</xdr:colOff>
      <xdr:row>5</xdr:row>
      <xdr:rowOff>141351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3E01E7-C25D-45BC-8DB6-93BF93266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21920"/>
          <a:ext cx="0" cy="84810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66675</xdr:rowOff>
    </xdr:from>
    <xdr:to>
      <xdr:col>0</xdr:col>
      <xdr:colOff>19050</xdr:colOff>
      <xdr:row>5</xdr:row>
      <xdr:rowOff>83725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3312F4-A21F-4FC9-8D8A-49E19A81D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737275" cy="845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1</xdr:col>
      <xdr:colOff>794300</xdr:colOff>
      <xdr:row>5</xdr:row>
      <xdr:rowOff>112300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34D379-ECD3-46EA-98B8-F70754E05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737275" cy="845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16566</xdr:rowOff>
    </xdr:from>
    <xdr:to>
      <xdr:col>0</xdr:col>
      <xdr:colOff>1653952</xdr:colOff>
      <xdr:row>2</xdr:row>
      <xdr:rowOff>448236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84"/>
          <a:ext cx="1653952" cy="655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ire.Christopher@londoncouncil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7A0A-AD3C-4548-9F8E-72A2C9C7EE84}">
  <sheetPr>
    <tabColor theme="7"/>
  </sheetPr>
  <dimension ref="A1:C32"/>
  <sheetViews>
    <sheetView workbookViewId="0">
      <selection activeCell="B12" sqref="B12"/>
    </sheetView>
  </sheetViews>
  <sheetFormatPr defaultColWidth="0" defaultRowHeight="12.75" zeroHeight="1" x14ac:dyDescent="0.2"/>
  <cols>
    <col min="1" max="1" width="13.5" style="103" bestFit="1" customWidth="1"/>
    <col min="2" max="2" width="67.125" style="103" bestFit="1" customWidth="1"/>
    <col min="3" max="3" width="2.5" style="103" customWidth="1"/>
    <col min="4" max="16384" width="8.75" style="103" hidden="1"/>
  </cols>
  <sheetData>
    <row r="1" spans="1:2" x14ac:dyDescent="0.2">
      <c r="A1" s="101"/>
      <c r="B1" s="102"/>
    </row>
    <row r="2" spans="1:2" x14ac:dyDescent="0.2">
      <c r="A2" s="104"/>
      <c r="B2" s="105"/>
    </row>
    <row r="3" spans="1:2" x14ac:dyDescent="0.2">
      <c r="A3" s="104"/>
      <c r="B3" s="105"/>
    </row>
    <row r="4" spans="1:2" x14ac:dyDescent="0.2">
      <c r="A4" s="104"/>
      <c r="B4" s="105"/>
    </row>
    <row r="5" spans="1:2" x14ac:dyDescent="0.2">
      <c r="A5" s="104"/>
      <c r="B5" s="105"/>
    </row>
    <row r="6" spans="1:2" x14ac:dyDescent="0.2">
      <c r="A6" s="104"/>
      <c r="B6" s="105"/>
    </row>
    <row r="7" spans="1:2" x14ac:dyDescent="0.2">
      <c r="A7" s="104"/>
      <c r="B7" s="105"/>
    </row>
    <row r="8" spans="1:2" x14ac:dyDescent="0.2">
      <c r="A8" s="106" t="s">
        <v>61</v>
      </c>
      <c r="B8" s="105" t="s">
        <v>70</v>
      </c>
    </row>
    <row r="9" spans="1:2" x14ac:dyDescent="0.2">
      <c r="A9" s="106"/>
      <c r="B9" s="105"/>
    </row>
    <row r="10" spans="1:2" x14ac:dyDescent="0.2">
      <c r="A10" s="106" t="s">
        <v>62</v>
      </c>
      <c r="B10" s="111" t="s">
        <v>71</v>
      </c>
    </row>
    <row r="11" spans="1:2" x14ac:dyDescent="0.2">
      <c r="A11" s="106"/>
      <c r="B11" s="105"/>
    </row>
    <row r="12" spans="1:2" ht="51" x14ac:dyDescent="0.2">
      <c r="A12" s="107" t="s">
        <v>63</v>
      </c>
      <c r="B12" s="108" t="s">
        <v>72</v>
      </c>
    </row>
    <row r="13" spans="1:2" x14ac:dyDescent="0.2">
      <c r="A13" s="107"/>
      <c r="B13" s="109"/>
    </row>
    <row r="14" spans="1:2" x14ac:dyDescent="0.2">
      <c r="A14" s="106" t="s">
        <v>64</v>
      </c>
      <c r="B14" s="105" t="s">
        <v>68</v>
      </c>
    </row>
    <row r="15" spans="1:2" x14ac:dyDescent="0.2">
      <c r="A15" s="106"/>
      <c r="B15" s="105"/>
    </row>
    <row r="16" spans="1:2" ht="15" thickBot="1" x14ac:dyDescent="0.25">
      <c r="A16" s="110" t="s">
        <v>65</v>
      </c>
      <c r="B16" s="118" t="s">
        <v>69</v>
      </c>
    </row>
    <row r="17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</sheetData>
  <hyperlinks>
    <hyperlink ref="B16" r:id="rId1" xr:uid="{9F79CDED-6490-4208-AEC6-8F849B54C19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W42"/>
  <sheetViews>
    <sheetView tabSelected="1" zoomScale="85" zoomScaleNormal="85" workbookViewId="0">
      <selection activeCell="I13" sqref="H13:I13"/>
    </sheetView>
  </sheetViews>
  <sheetFormatPr defaultRowHeight="12.75" x14ac:dyDescent="0.2"/>
  <cols>
    <col min="1" max="1" width="22.125" style="3" bestFit="1" customWidth="1"/>
    <col min="2" max="2" width="10.375" style="10" customWidth="1"/>
    <col min="3" max="3" width="17.375" style="11" customWidth="1"/>
    <col min="4" max="4" width="11" style="11" customWidth="1"/>
    <col min="5" max="5" width="9.125" style="11" customWidth="1"/>
    <col min="6" max="6" width="13.75" style="11" customWidth="1"/>
    <col min="7" max="7" width="12.625" style="11" bestFit="1" customWidth="1"/>
    <col min="8" max="8" width="9.875" style="11" customWidth="1"/>
    <col min="9" max="9" width="10.875" style="11" customWidth="1"/>
    <col min="10" max="10" width="9.625" style="11" customWidth="1"/>
    <col min="11" max="11" width="17.375" style="11" customWidth="1"/>
    <col min="12" max="12" width="10.375" style="11" customWidth="1"/>
    <col min="13" max="13" width="14.375" style="11" customWidth="1"/>
    <col min="14" max="14" width="9" style="11" customWidth="1"/>
    <col min="15" max="15" width="14.375" style="11" customWidth="1"/>
    <col min="16" max="16" width="11" style="12" customWidth="1"/>
    <col min="17" max="17" width="9.125" style="12" customWidth="1"/>
    <col min="18" max="18" width="12.5" style="12" bestFit="1" customWidth="1"/>
    <col min="19" max="19" width="9.125" style="12" bestFit="1" customWidth="1"/>
    <col min="20" max="20" width="9.375" style="11" bestFit="1" customWidth="1"/>
    <col min="21" max="21" width="11.75" style="12" bestFit="1" customWidth="1"/>
    <col min="22" max="22" width="7.625" style="11" bestFit="1" customWidth="1"/>
    <col min="23" max="23" width="9.625" style="11" bestFit="1" customWidth="1"/>
    <col min="24" max="16384" width="9" style="1"/>
  </cols>
  <sheetData>
    <row r="1" spans="1:23" ht="18" customHeight="1" x14ac:dyDescent="0.2">
      <c r="A1" s="6"/>
      <c r="B1" s="45"/>
      <c r="C1" s="45"/>
      <c r="D1" s="45"/>
      <c r="E1" s="45"/>
      <c r="F1" s="45"/>
      <c r="G1" s="45"/>
      <c r="H1" s="45"/>
      <c r="I1" s="45"/>
      <c r="J1" s="122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56" customFormat="1" ht="18" x14ac:dyDescent="0.2">
      <c r="A2" s="97"/>
      <c r="B2" s="124" t="s">
        <v>66</v>
      </c>
      <c r="C2" s="124"/>
      <c r="D2" s="124"/>
      <c r="E2" s="124"/>
      <c r="F2" s="124"/>
      <c r="G2" s="125"/>
      <c r="H2" s="126" t="s">
        <v>67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</row>
    <row r="3" spans="1:23" ht="38.25" x14ac:dyDescent="0.2">
      <c r="A3" s="98"/>
      <c r="B3" s="14" t="s">
        <v>49</v>
      </c>
      <c r="C3" s="14" t="s">
        <v>50</v>
      </c>
      <c r="D3" s="14" t="s">
        <v>59</v>
      </c>
      <c r="E3" s="14" t="s">
        <v>58</v>
      </c>
      <c r="F3" s="14" t="s">
        <v>51</v>
      </c>
      <c r="G3" s="15" t="s">
        <v>52</v>
      </c>
      <c r="H3" s="32" t="s">
        <v>45</v>
      </c>
      <c r="I3" s="33" t="s">
        <v>46</v>
      </c>
      <c r="J3" s="34" t="s">
        <v>49</v>
      </c>
      <c r="K3" s="37" t="s">
        <v>50</v>
      </c>
      <c r="L3" s="35" t="s">
        <v>47</v>
      </c>
      <c r="M3" s="36" t="s">
        <v>53</v>
      </c>
      <c r="N3" s="37" t="s">
        <v>47</v>
      </c>
      <c r="O3" s="36" t="s">
        <v>53</v>
      </c>
      <c r="P3" s="114" t="s">
        <v>59</v>
      </c>
      <c r="Q3" s="47" t="s">
        <v>48</v>
      </c>
      <c r="R3" s="44" t="s">
        <v>58</v>
      </c>
      <c r="S3" s="48" t="s">
        <v>60</v>
      </c>
      <c r="T3" s="42" t="s">
        <v>54</v>
      </c>
      <c r="U3" s="46" t="s">
        <v>55</v>
      </c>
      <c r="V3" s="42" t="s">
        <v>56</v>
      </c>
      <c r="W3" s="47" t="s">
        <v>57</v>
      </c>
    </row>
    <row r="4" spans="1:23" x14ac:dyDescent="0.2">
      <c r="A4" s="99"/>
      <c r="B4" s="29" t="s">
        <v>0</v>
      </c>
      <c r="C4" s="29" t="s">
        <v>0</v>
      </c>
      <c r="D4" s="19"/>
      <c r="E4" s="19"/>
      <c r="F4" s="21"/>
      <c r="G4" s="20"/>
      <c r="H4" s="38"/>
      <c r="I4" s="39"/>
      <c r="J4" s="40" t="s">
        <v>0</v>
      </c>
      <c r="K4" s="43" t="s">
        <v>0</v>
      </c>
      <c r="L4" s="41" t="s">
        <v>0</v>
      </c>
      <c r="M4" s="42" t="s">
        <v>0</v>
      </c>
      <c r="N4" s="43" t="s">
        <v>0</v>
      </c>
      <c r="O4" s="41" t="s">
        <v>0</v>
      </c>
      <c r="P4" s="114"/>
      <c r="Q4" s="23"/>
      <c r="R4" s="44"/>
      <c r="S4" s="48"/>
      <c r="T4" s="43"/>
      <c r="U4" s="46"/>
      <c r="V4" s="43"/>
      <c r="W4" s="47"/>
    </row>
    <row r="5" spans="1:23" x14ac:dyDescent="0.2">
      <c r="A5" s="100"/>
      <c r="B5" s="29" t="s">
        <v>1</v>
      </c>
      <c r="C5" s="29" t="s">
        <v>1</v>
      </c>
      <c r="D5" s="19" t="s">
        <v>44</v>
      </c>
      <c r="E5" s="19" t="s">
        <v>2</v>
      </c>
      <c r="F5" s="21" t="s">
        <v>43</v>
      </c>
      <c r="G5" s="20" t="s">
        <v>43</v>
      </c>
      <c r="H5" s="38" t="s">
        <v>2</v>
      </c>
      <c r="I5" s="39" t="s">
        <v>2</v>
      </c>
      <c r="J5" s="41" t="s">
        <v>1</v>
      </c>
      <c r="K5" s="41" t="s">
        <v>1</v>
      </c>
      <c r="L5" s="41" t="s">
        <v>1</v>
      </c>
      <c r="M5" s="42" t="s">
        <v>1</v>
      </c>
      <c r="N5" s="43" t="s">
        <v>2</v>
      </c>
      <c r="O5" s="41" t="s">
        <v>2</v>
      </c>
      <c r="P5" s="115" t="s">
        <v>44</v>
      </c>
      <c r="Q5" s="23" t="s">
        <v>2</v>
      </c>
      <c r="R5" s="30" t="s">
        <v>2</v>
      </c>
      <c r="S5" s="49" t="s">
        <v>2</v>
      </c>
      <c r="T5" s="31" t="s">
        <v>43</v>
      </c>
      <c r="U5" s="22" t="s">
        <v>2</v>
      </c>
      <c r="V5" s="31" t="s">
        <v>43</v>
      </c>
      <c r="W5" s="23" t="s">
        <v>2</v>
      </c>
    </row>
    <row r="6" spans="1:23" ht="14.25" customHeight="1" x14ac:dyDescent="0.2">
      <c r="A6" s="51"/>
      <c r="B6" s="16"/>
      <c r="C6" s="24"/>
      <c r="D6" s="7"/>
      <c r="E6" s="7"/>
      <c r="F6" s="18"/>
      <c r="G6" s="17"/>
      <c r="H6" s="85"/>
      <c r="I6" s="86"/>
      <c r="J6" s="50"/>
      <c r="K6" s="9"/>
      <c r="L6" s="25"/>
      <c r="M6" s="25"/>
      <c r="N6" s="9"/>
      <c r="O6" s="55"/>
      <c r="P6" s="116"/>
      <c r="Q6" s="8"/>
      <c r="R6" s="26"/>
      <c r="S6" s="50"/>
      <c r="T6" s="27"/>
      <c r="U6" s="9"/>
      <c r="V6" s="27"/>
      <c r="W6" s="8"/>
    </row>
    <row r="7" spans="1:23" s="2" customFormat="1" ht="14.25" customHeight="1" x14ac:dyDescent="0.2">
      <c r="A7" s="51" t="s">
        <v>16</v>
      </c>
      <c r="B7" s="57">
        <v>1284.7953445863002</v>
      </c>
      <c r="C7" s="59">
        <v>1616.8670794262971</v>
      </c>
      <c r="D7" s="58">
        <v>51204.07</v>
      </c>
      <c r="E7" s="67">
        <v>0.97</v>
      </c>
      <c r="F7" s="28">
        <v>68.411642115189892</v>
      </c>
      <c r="G7" s="13">
        <v>86.028209953227389</v>
      </c>
      <c r="H7" s="85">
        <v>1.9900000000000001E-2</v>
      </c>
      <c r="I7" s="86">
        <v>0.03</v>
      </c>
      <c r="J7" s="70">
        <f t="shared" ref="J7:J37" si="0">B7*(1+H7+I7)</f>
        <v>1348.9066322811566</v>
      </c>
      <c r="K7" s="76">
        <f>J7+J$41</f>
        <v>1712.5650305391339</v>
      </c>
      <c r="L7" s="87">
        <f t="shared" ref="L7:L39" si="1">J7-B7</f>
        <v>64.111287694856401</v>
      </c>
      <c r="M7" s="72">
        <f t="shared" ref="M7:M39" si="2">K7-C7</f>
        <v>95.69795111283679</v>
      </c>
      <c r="N7" s="73">
        <f t="shared" ref="N7:N39" si="3">L7/B7</f>
        <v>4.9900000000000014E-2</v>
      </c>
      <c r="O7" s="73">
        <f t="shared" ref="O7:O39" si="4">M7/C7</f>
        <v>5.9187271687659505E-2</v>
      </c>
      <c r="P7" s="117">
        <v>50995.7</v>
      </c>
      <c r="Q7" s="91">
        <f t="shared" ref="Q7:Q39" si="5">P7/D7-1</f>
        <v>-4.0694030767476352E-3</v>
      </c>
      <c r="R7" s="93">
        <v>0.97</v>
      </c>
      <c r="S7" s="84">
        <f t="shared" ref="S7:S39" si="6">R7-E7</f>
        <v>0</v>
      </c>
      <c r="T7" s="89">
        <f>P7*J7/1000000</f>
        <v>68.788437947820171</v>
      </c>
      <c r="U7" s="90">
        <f>T7/F7-1</f>
        <v>5.5077735452664367E-3</v>
      </c>
      <c r="V7" s="89">
        <f>P7*K7/1000000</f>
        <v>87.333452527864495</v>
      </c>
      <c r="W7" s="91">
        <f t="shared" ref="W7:W39" si="7">V7/G7-1</f>
        <v>1.517226239330971E-2</v>
      </c>
    </row>
    <row r="8" spans="1:23" ht="14.25" customHeight="1" x14ac:dyDescent="0.2">
      <c r="A8" s="51" t="s">
        <v>17</v>
      </c>
      <c r="B8" s="57">
        <v>1273.7711518096019</v>
      </c>
      <c r="C8" s="59">
        <v>1605.8428866495988</v>
      </c>
      <c r="D8" s="58">
        <v>147813</v>
      </c>
      <c r="E8" s="67">
        <v>0.98499999999999999</v>
      </c>
      <c r="F8" s="28">
        <v>195.79173983959799</v>
      </c>
      <c r="G8" s="13">
        <v>246.64624694897103</v>
      </c>
      <c r="H8" s="85">
        <v>1.9900000000000001E-2</v>
      </c>
      <c r="I8" s="86">
        <v>0.03</v>
      </c>
      <c r="J8" s="70">
        <f t="shared" si="0"/>
        <v>1337.332332284901</v>
      </c>
      <c r="K8" s="76">
        <f t="shared" ref="K8:K39" si="8">J8+J$41</f>
        <v>1700.9907305428783</v>
      </c>
      <c r="L8" s="87">
        <f t="shared" si="1"/>
        <v>63.561180475299125</v>
      </c>
      <c r="M8" s="72">
        <f t="shared" si="2"/>
        <v>95.147843893279514</v>
      </c>
      <c r="N8" s="73">
        <f t="shared" si="3"/>
        <v>4.9899999999999993E-2</v>
      </c>
      <c r="O8" s="73">
        <f t="shared" si="4"/>
        <v>5.9251029278333846E-2</v>
      </c>
      <c r="P8" s="117">
        <v>148094</v>
      </c>
      <c r="Q8" s="91">
        <f t="shared" si="5"/>
        <v>1.9010506518370995E-3</v>
      </c>
      <c r="R8" s="93">
        <v>0.98499999999999999</v>
      </c>
      <c r="S8" s="84">
        <f t="shared" si="6"/>
        <v>0</v>
      </c>
      <c r="T8" s="89">
        <f t="shared" ref="T8:T39" si="9">P8*J8/1000000</f>
        <v>198.05089441740012</v>
      </c>
      <c r="U8" s="90">
        <f t="shared" ref="U8:U39" si="10">T8/F8-1</f>
        <v>1.1538559183614794E-2</v>
      </c>
      <c r="V8" s="89">
        <f t="shared" ref="V8:V37" si="11">P8*K8/1000000</f>
        <v>251.90652124901703</v>
      </c>
      <c r="W8" s="91">
        <f t="shared" si="7"/>
        <v>2.1327201873597934E-2</v>
      </c>
    </row>
    <row r="9" spans="1:23" ht="14.25" customHeight="1" x14ac:dyDescent="0.2">
      <c r="A9" s="51" t="s">
        <v>18</v>
      </c>
      <c r="B9" s="57">
        <v>1412.5701266480999</v>
      </c>
      <c r="C9" s="59">
        <v>1744.6418614880999</v>
      </c>
      <c r="D9" s="58">
        <v>82219</v>
      </c>
      <c r="E9" s="67">
        <v>0.98499999999999999</v>
      </c>
      <c r="F9" s="28">
        <v>120.77409336227105</v>
      </c>
      <c r="G9" s="13">
        <v>149.06123130024361</v>
      </c>
      <c r="H9" s="85">
        <v>1.9900000000000001E-2</v>
      </c>
      <c r="I9" s="86">
        <v>0.03</v>
      </c>
      <c r="J9" s="70">
        <f t="shared" si="0"/>
        <v>1483.05737596784</v>
      </c>
      <c r="K9" s="76">
        <f t="shared" si="8"/>
        <v>1846.7157742258173</v>
      </c>
      <c r="L9" s="87">
        <f t="shared" si="1"/>
        <v>70.487249319740158</v>
      </c>
      <c r="M9" s="72">
        <f t="shared" si="2"/>
        <v>102.07391273771736</v>
      </c>
      <c r="N9" s="73">
        <f t="shared" si="3"/>
        <v>4.9899999999999979E-2</v>
      </c>
      <c r="O9" s="73">
        <f t="shared" si="4"/>
        <v>5.8507086749972265E-2</v>
      </c>
      <c r="P9" s="117">
        <v>81741.899999999994</v>
      </c>
      <c r="Q9" s="91">
        <f t="shared" si="5"/>
        <v>-5.8027949743977292E-3</v>
      </c>
      <c r="R9" s="93">
        <v>0.98499999999999999</v>
      </c>
      <c r="S9" s="84">
        <f t="shared" si="6"/>
        <v>0</v>
      </c>
      <c r="T9" s="89">
        <f>P9*J9/1000000</f>
        <v>121.22792772062557</v>
      </c>
      <c r="U9" s="90">
        <f>T9/F9-1</f>
        <v>3.7577128150589889E-3</v>
      </c>
      <c r="V9" s="89">
        <f t="shared" si="11"/>
        <v>150.95405614518933</v>
      </c>
      <c r="W9" s="91">
        <f t="shared" si="7"/>
        <v>1.2698304102514379E-2</v>
      </c>
    </row>
    <row r="10" spans="1:23" ht="14.25" customHeight="1" x14ac:dyDescent="0.2">
      <c r="A10" s="51" t="s">
        <v>19</v>
      </c>
      <c r="B10" s="57">
        <v>1312.7390538902891</v>
      </c>
      <c r="C10" s="59">
        <v>1644.8107887302858</v>
      </c>
      <c r="D10" s="58">
        <v>97605</v>
      </c>
      <c r="E10" s="67">
        <v>0.97629999999999995</v>
      </c>
      <c r="F10" s="28">
        <v>133.24535329711316</v>
      </c>
      <c r="G10" s="13">
        <v>166.82598670831757</v>
      </c>
      <c r="H10" s="85">
        <v>1.9900000000000001E-2</v>
      </c>
      <c r="I10" s="86">
        <v>0.03</v>
      </c>
      <c r="J10" s="70">
        <f>ROUND(B10*(1+H10+I10)/9,2)*9</f>
        <v>1378.2599999999998</v>
      </c>
      <c r="K10" s="76">
        <f>J10+J$41</f>
        <v>1741.9183982579771</v>
      </c>
      <c r="L10" s="87">
        <f t="shared" si="1"/>
        <v>65.520946109710621</v>
      </c>
      <c r="M10" s="72">
        <f t="shared" si="2"/>
        <v>97.107609527691238</v>
      </c>
      <c r="N10" s="73">
        <f t="shared" si="3"/>
        <v>4.9911630125987302E-2</v>
      </c>
      <c r="O10" s="73">
        <f t="shared" si="4"/>
        <v>5.9038772236321237E-2</v>
      </c>
      <c r="P10" s="117">
        <v>98450</v>
      </c>
      <c r="Q10" s="91">
        <f t="shared" si="5"/>
        <v>8.6573433738026395E-3</v>
      </c>
      <c r="R10" s="93">
        <v>0.97499999999999998</v>
      </c>
      <c r="S10" s="84">
        <f t="shared" si="6"/>
        <v>-1.2999999999999678E-3</v>
      </c>
      <c r="T10" s="89">
        <f t="shared" si="9"/>
        <v>135.68969699999997</v>
      </c>
      <c r="U10" s="90">
        <f>T10/F10-1</f>
        <v>1.8344682515392119E-2</v>
      </c>
      <c r="V10" s="89">
        <f>P10*K10/1000000</f>
        <v>171.49186630849783</v>
      </c>
      <c r="W10" s="91">
        <f t="shared" si="7"/>
        <v>2.7968541905513788E-2</v>
      </c>
    </row>
    <row r="11" spans="1:23" ht="14.25" customHeight="1" x14ac:dyDescent="0.2">
      <c r="A11" s="51" t="s">
        <v>20</v>
      </c>
      <c r="B11" s="57">
        <v>1264.7705300999999</v>
      </c>
      <c r="C11" s="59">
        <v>1596.8422649399968</v>
      </c>
      <c r="D11" s="58">
        <v>132026</v>
      </c>
      <c r="E11" s="67">
        <v>0.97650000000000003</v>
      </c>
      <c r="F11" s="28">
        <v>173.64269476895106</v>
      </c>
      <c r="G11" s="13">
        <v>219.06574386221138</v>
      </c>
      <c r="H11" s="85">
        <v>1.9900000000000001E-2</v>
      </c>
      <c r="I11" s="86">
        <v>0.03</v>
      </c>
      <c r="J11" s="70">
        <f t="shared" si="0"/>
        <v>1327.8825795519899</v>
      </c>
      <c r="K11" s="76">
        <f t="shared" si="8"/>
        <v>1691.5409778099672</v>
      </c>
      <c r="L11" s="87">
        <f t="shared" si="1"/>
        <v>63.11204945199006</v>
      </c>
      <c r="M11" s="72">
        <f t="shared" si="2"/>
        <v>94.69871286997045</v>
      </c>
      <c r="N11" s="73">
        <f t="shared" si="3"/>
        <v>4.9900000000000055E-2</v>
      </c>
      <c r="O11" s="73">
        <f t="shared" si="4"/>
        <v>5.9303736473639033E-2</v>
      </c>
      <c r="P11" s="117">
        <v>132026</v>
      </c>
      <c r="Q11" s="91">
        <f t="shared" si="5"/>
        <v>0</v>
      </c>
      <c r="R11" s="93">
        <v>0.97699999999999998</v>
      </c>
      <c r="S11" s="84">
        <f t="shared" si="6"/>
        <v>4.9999999999994493E-4</v>
      </c>
      <c r="T11" s="89">
        <f t="shared" si="9"/>
        <v>175.31502544793102</v>
      </c>
      <c r="U11" s="90">
        <f t="shared" si="10"/>
        <v>9.6308726445715198E-3</v>
      </c>
      <c r="V11" s="89">
        <f t="shared" si="11"/>
        <v>223.32738913633875</v>
      </c>
      <c r="W11" s="91">
        <f t="shared" si="7"/>
        <v>1.9453727447263036E-2</v>
      </c>
    </row>
    <row r="12" spans="1:23" ht="14.25" customHeight="1" x14ac:dyDescent="0.2">
      <c r="A12" s="51" t="s">
        <v>4</v>
      </c>
      <c r="B12" s="57">
        <v>1291.3842165000001</v>
      </c>
      <c r="C12" s="59">
        <v>1623.4559513399968</v>
      </c>
      <c r="D12" s="58">
        <v>92700</v>
      </c>
      <c r="E12" s="67">
        <v>0.98</v>
      </c>
      <c r="F12" s="28">
        <v>124.48779841264506</v>
      </c>
      <c r="G12" s="13">
        <v>156.38088500880968</v>
      </c>
      <c r="H12" s="85">
        <v>1.9900000000000001E-2</v>
      </c>
      <c r="I12" s="86">
        <v>0.03</v>
      </c>
      <c r="J12" s="70">
        <f>B12*(1+H12+I12)</f>
        <v>1355.8242889033502</v>
      </c>
      <c r="K12" s="76">
        <f t="shared" si="8"/>
        <v>1719.4826871613275</v>
      </c>
      <c r="L12" s="87">
        <f t="shared" si="1"/>
        <v>64.440072403350086</v>
      </c>
      <c r="M12" s="72">
        <f t="shared" si="2"/>
        <v>96.026735821330703</v>
      </c>
      <c r="N12" s="73">
        <f t="shared" si="3"/>
        <v>4.9900000000000062E-2</v>
      </c>
      <c r="O12" s="73">
        <f t="shared" si="4"/>
        <v>5.9149578861114438E-2</v>
      </c>
      <c r="P12" s="117">
        <v>88125</v>
      </c>
      <c r="Q12" s="91">
        <f t="shared" si="5"/>
        <v>-4.9352750809061541E-2</v>
      </c>
      <c r="R12" s="93">
        <v>0.95</v>
      </c>
      <c r="S12" s="84">
        <f t="shared" si="6"/>
        <v>-3.0000000000000027E-2</v>
      </c>
      <c r="T12" s="89">
        <f t="shared" si="9"/>
        <v>119.48201545960774</v>
      </c>
      <c r="U12" s="90">
        <f>T12/F12-1</f>
        <v>-4.0211032863192275E-2</v>
      </c>
      <c r="V12" s="89">
        <f t="shared" si="11"/>
        <v>151.52941180609199</v>
      </c>
      <c r="W12" s="91">
        <f t="shared" si="7"/>
        <v>-3.1023441275731312E-2</v>
      </c>
    </row>
    <row r="13" spans="1:23" ht="14.25" customHeight="1" x14ac:dyDescent="0.2">
      <c r="A13" s="51" t="s">
        <v>3</v>
      </c>
      <c r="B13" s="57">
        <v>927.25</v>
      </c>
      <c r="C13" s="59">
        <v>1007.1881396095152</v>
      </c>
      <c r="D13" s="58">
        <v>8149.17</v>
      </c>
      <c r="E13" s="67">
        <v>0.97</v>
      </c>
      <c r="F13" s="28">
        <v>7.5563178825000001</v>
      </c>
      <c r="G13" s="13">
        <v>8.2207108184959914</v>
      </c>
      <c r="H13" s="85">
        <v>1.9900000000000001E-2</v>
      </c>
      <c r="I13" s="86">
        <v>0.03</v>
      </c>
      <c r="J13" s="70">
        <v>952.91</v>
      </c>
      <c r="K13" s="76">
        <f>J13+J$42</f>
        <v>1049.4400998668661</v>
      </c>
      <c r="L13" s="87">
        <f>J13-B13</f>
        <v>25.659999999999968</v>
      </c>
      <c r="M13" s="72">
        <f>K13-C13</f>
        <v>42.251960257350902</v>
      </c>
      <c r="N13" s="73">
        <v>4.99E-2</v>
      </c>
      <c r="O13" s="73">
        <f t="shared" si="4"/>
        <v>4.1950414818955173E-2</v>
      </c>
      <c r="P13" s="117">
        <v>8169.6</v>
      </c>
      <c r="Q13" s="91">
        <f t="shared" si="5"/>
        <v>2.5070037807530809E-3</v>
      </c>
      <c r="R13" s="93">
        <v>0.95</v>
      </c>
      <c r="S13" s="84">
        <f t="shared" si="6"/>
        <v>-2.0000000000000018E-2</v>
      </c>
      <c r="T13" s="89">
        <f t="shared" si="9"/>
        <v>7.7848935360000002</v>
      </c>
      <c r="U13" s="90">
        <f>T13/F13-1</f>
        <v>3.0249607951164714E-2</v>
      </c>
      <c r="V13" s="89">
        <f t="shared" si="11"/>
        <v>8.5735058398723503</v>
      </c>
      <c r="W13" s="91">
        <f t="shared" si="7"/>
        <v>4.2915391280106352E-2</v>
      </c>
    </row>
    <row r="14" spans="1:23" ht="13.9" customHeight="1" x14ac:dyDescent="0.2">
      <c r="A14" s="51" t="s">
        <v>21</v>
      </c>
      <c r="B14" s="57">
        <v>1452.0322622519998</v>
      </c>
      <c r="C14" s="59">
        <v>1784.1039970919965</v>
      </c>
      <c r="D14" s="58">
        <v>132729</v>
      </c>
      <c r="E14" s="67">
        <v>0.97499999999999998</v>
      </c>
      <c r="F14" s="28">
        <v>200.41581815572928</v>
      </c>
      <c r="G14" s="13">
        <v>246.08073175683322</v>
      </c>
      <c r="H14" s="85">
        <v>1.9900000000000001E-2</v>
      </c>
      <c r="I14" s="86">
        <v>0.03</v>
      </c>
      <c r="J14" s="70">
        <f t="shared" si="0"/>
        <v>1524.4886721383746</v>
      </c>
      <c r="K14" s="76">
        <f t="shared" si="8"/>
        <v>1888.1470703963519</v>
      </c>
      <c r="L14" s="87">
        <f t="shared" si="1"/>
        <v>72.456409886374786</v>
      </c>
      <c r="M14" s="72">
        <f t="shared" si="2"/>
        <v>104.0430733043554</v>
      </c>
      <c r="N14" s="73">
        <f t="shared" si="3"/>
        <v>4.99E-2</v>
      </c>
      <c r="O14" s="73">
        <f>M14/C14</f>
        <v>5.831670882075294E-2</v>
      </c>
      <c r="P14" s="117">
        <v>129941</v>
      </c>
      <c r="Q14" s="91">
        <f t="shared" si="5"/>
        <v>-2.1005206096633033E-2</v>
      </c>
      <c r="R14" s="93">
        <v>0.97499999999999998</v>
      </c>
      <c r="S14" s="84">
        <f t="shared" si="6"/>
        <v>0</v>
      </c>
      <c r="T14" s="89">
        <f>P14*J14/1000000</f>
        <v>198.09358254633253</v>
      </c>
      <c r="U14" s="90">
        <f>T14/F14-1</f>
        <v>-1.1587087440335209E-2</v>
      </c>
      <c r="V14" s="89">
        <f t="shared" si="11"/>
        <v>245.34771847437236</v>
      </c>
      <c r="W14" s="91">
        <f t="shared" si="7"/>
        <v>-2.9787512302474894E-3</v>
      </c>
    </row>
    <row r="15" spans="1:23" ht="14.25" customHeight="1" x14ac:dyDescent="0.2">
      <c r="A15" s="51" t="s">
        <v>22</v>
      </c>
      <c r="B15" s="57">
        <v>1239.1542105389001</v>
      </c>
      <c r="C15" s="59">
        <v>1571.22</v>
      </c>
      <c r="D15" s="58">
        <v>116838</v>
      </c>
      <c r="E15" s="67">
        <v>0.98</v>
      </c>
      <c r="F15" s="28">
        <f>D15*B15/1000000</f>
        <v>144.78029965094399</v>
      </c>
      <c r="G15" s="13">
        <f>D15*C15/1000000</f>
        <v>183.57820236000001</v>
      </c>
      <c r="H15" s="85">
        <v>1.9900000000000001E-2</v>
      </c>
      <c r="I15" s="86">
        <v>0.03</v>
      </c>
      <c r="J15" s="70">
        <f t="shared" si="0"/>
        <v>1300.9880056447912</v>
      </c>
      <c r="K15" s="76">
        <f>J15+363.66</f>
        <v>1664.6480056447913</v>
      </c>
      <c r="L15" s="87">
        <f t="shared" si="1"/>
        <v>61.833795105891113</v>
      </c>
      <c r="M15" s="72">
        <f t="shared" si="2"/>
        <v>93.428005644791256</v>
      </c>
      <c r="N15" s="73">
        <f t="shared" si="3"/>
        <v>4.99E-2</v>
      </c>
      <c r="O15" s="73">
        <f t="shared" si="4"/>
        <v>5.946207764971885E-2</v>
      </c>
      <c r="P15" s="117">
        <v>117138</v>
      </c>
      <c r="Q15" s="91">
        <f t="shared" si="5"/>
        <v>2.5676577825708424E-3</v>
      </c>
      <c r="R15" s="93">
        <v>0.98</v>
      </c>
      <c r="S15" s="84">
        <f t="shared" si="6"/>
        <v>0</v>
      </c>
      <c r="T15" s="89">
        <f t="shared" si="9"/>
        <v>152.39513300521955</v>
      </c>
      <c r="U15" s="90">
        <f t="shared" si="10"/>
        <v>5.2595783905921234E-2</v>
      </c>
      <c r="V15" s="89">
        <f t="shared" si="11"/>
        <v>194.99353808521957</v>
      </c>
      <c r="W15" s="91">
        <f t="shared" si="7"/>
        <v>6.2182413698734784E-2</v>
      </c>
    </row>
    <row r="16" spans="1:23" ht="14.25" customHeight="1" x14ac:dyDescent="0.2">
      <c r="A16" s="51" t="s">
        <v>23</v>
      </c>
      <c r="B16" s="57">
        <v>1363.7687076000002</v>
      </c>
      <c r="C16" s="59">
        <v>1695.8404424399969</v>
      </c>
      <c r="D16" s="58">
        <v>97726</v>
      </c>
      <c r="E16" s="67">
        <v>0.98</v>
      </c>
      <c r="F16" s="28">
        <v>138.58936131178086</v>
      </c>
      <c r="G16" s="13">
        <v>172.21162431821864</v>
      </c>
      <c r="H16" s="85">
        <v>1.9890999999999999E-2</v>
      </c>
      <c r="I16" s="86">
        <v>0.03</v>
      </c>
      <c r="J16" s="70">
        <f t="shared" si="0"/>
        <v>1431.8084921908719</v>
      </c>
      <c r="K16" s="76">
        <f t="shared" si="8"/>
        <v>1795.4668904488492</v>
      </c>
      <c r="L16" s="87">
        <f t="shared" si="1"/>
        <v>68.039784590871704</v>
      </c>
      <c r="M16" s="72">
        <f t="shared" si="2"/>
        <v>99.626448008852321</v>
      </c>
      <c r="N16" s="73">
        <f t="shared" si="3"/>
        <v>4.9891000000000067E-2</v>
      </c>
      <c r="O16" s="73">
        <f t="shared" si="4"/>
        <v>5.8747536333965782E-2</v>
      </c>
      <c r="P16" s="117">
        <v>92965</v>
      </c>
      <c r="Q16" s="91">
        <f t="shared" si="5"/>
        <v>-4.8717843767267621E-2</v>
      </c>
      <c r="R16" s="93">
        <v>0.96</v>
      </c>
      <c r="S16" s="84">
        <f t="shared" si="6"/>
        <v>-2.0000000000000018E-2</v>
      </c>
      <c r="T16" s="89">
        <f t="shared" si="9"/>
        <v>133.10807647652442</v>
      </c>
      <c r="U16" s="90">
        <f t="shared" si="10"/>
        <v>-3.9550545463048481E-2</v>
      </c>
      <c r="V16" s="89">
        <f t="shared" si="11"/>
        <v>166.91557947057726</v>
      </c>
      <c r="W16" s="91">
        <f t="shared" si="7"/>
        <v>-3.0753120578290161E-2</v>
      </c>
    </row>
    <row r="17" spans="1:23" ht="14.25" customHeight="1" x14ac:dyDescent="0.2">
      <c r="A17" s="51" t="s">
        <v>5</v>
      </c>
      <c r="B17" s="57">
        <v>1215.68118888</v>
      </c>
      <c r="C17" s="59">
        <v>1547.7529237199969</v>
      </c>
      <c r="D17" s="58">
        <v>83664.91</v>
      </c>
      <c r="E17" s="67">
        <v>0.9425</v>
      </c>
      <c r="F17" s="28">
        <v>105.76777543129434</v>
      </c>
      <c r="G17" s="13">
        <v>134.55237327045634</v>
      </c>
      <c r="H17" s="85">
        <v>1.9900000000000001E-2</v>
      </c>
      <c r="I17" s="86">
        <v>0.03</v>
      </c>
      <c r="J17" s="70">
        <f t="shared" si="0"/>
        <v>1276.3436802051122</v>
      </c>
      <c r="K17" s="76">
        <f t="shared" si="8"/>
        <v>1640.0020784630894</v>
      </c>
      <c r="L17" s="87">
        <f t="shared" si="1"/>
        <v>60.662491325112114</v>
      </c>
      <c r="M17" s="72">
        <f t="shared" si="2"/>
        <v>92.249154743092504</v>
      </c>
      <c r="N17" s="73">
        <f t="shared" si="3"/>
        <v>4.990000000000009E-2</v>
      </c>
      <c r="O17" s="73">
        <f t="shared" si="4"/>
        <v>5.9601990297891524E-2</v>
      </c>
      <c r="P17" s="117">
        <v>82858.7</v>
      </c>
      <c r="Q17" s="91">
        <f t="shared" si="5"/>
        <v>-9.6361784169731735E-3</v>
      </c>
      <c r="R17" s="93">
        <v>0.94299999999999995</v>
      </c>
      <c r="S17" s="84">
        <f t="shared" si="6"/>
        <v>4.9999999999994493E-4</v>
      </c>
      <c r="T17" s="89">
        <f t="shared" si="9"/>
        <v>105.75617809501132</v>
      </c>
      <c r="U17" s="90">
        <f t="shared" si="10"/>
        <v>-1.0964905176202855E-4</v>
      </c>
      <c r="V17" s="89">
        <f t="shared" si="11"/>
        <v>135.88844021874959</v>
      </c>
      <c r="W17" s="91">
        <f t="shared" si="7"/>
        <v>9.9297167030096833E-3</v>
      </c>
    </row>
    <row r="18" spans="1:23" ht="14.25" customHeight="1" x14ac:dyDescent="0.2">
      <c r="A18" s="98" t="s">
        <v>6</v>
      </c>
      <c r="B18" s="57">
        <v>1179.6146788444003</v>
      </c>
      <c r="C18" s="59">
        <v>1511.6864136843969</v>
      </c>
      <c r="D18" s="58">
        <v>74386</v>
      </c>
      <c r="E18" s="67">
        <v>0.95499999999999996</v>
      </c>
      <c r="F18" s="28">
        <v>91.247915518790307</v>
      </c>
      <c r="G18" s="13">
        <v>116.84013924632322</v>
      </c>
      <c r="H18" s="85">
        <v>1.9900000000000001E-2</v>
      </c>
      <c r="I18" s="86">
        <v>0.03</v>
      </c>
      <c r="J18" s="70">
        <f t="shared" si="0"/>
        <v>1238.4774513187358</v>
      </c>
      <c r="K18" s="76">
        <f t="shared" si="8"/>
        <v>1602.1358495767131</v>
      </c>
      <c r="L18" s="87">
        <f t="shared" si="1"/>
        <v>58.862772474335543</v>
      </c>
      <c r="M18" s="72">
        <f t="shared" si="2"/>
        <v>90.44943589231616</v>
      </c>
      <c r="N18" s="73">
        <f t="shared" si="3"/>
        <v>4.9899999999999972E-2</v>
      </c>
      <c r="O18" s="73">
        <f t="shared" si="4"/>
        <v>5.9833464846631733E-2</v>
      </c>
      <c r="P18" s="117">
        <v>72039</v>
      </c>
      <c r="Q18" s="91">
        <f t="shared" si="5"/>
        <v>-3.1551636060549004E-2</v>
      </c>
      <c r="R18" s="93">
        <v>0.94</v>
      </c>
      <c r="S18" s="84">
        <f t="shared" si="6"/>
        <v>-1.5000000000000013E-2</v>
      </c>
      <c r="T18" s="89">
        <f t="shared" si="9"/>
        <v>89.21867711555042</v>
      </c>
      <c r="U18" s="90">
        <f t="shared" si="10"/>
        <v>-2.223873709007651E-2</v>
      </c>
      <c r="V18" s="89">
        <f t="shared" si="11"/>
        <v>115.41626446765683</v>
      </c>
      <c r="W18" s="91">
        <f t="shared" si="7"/>
        <v>-1.2186520726961469E-2</v>
      </c>
    </row>
    <row r="19" spans="1:23" ht="14.25" customHeight="1" x14ac:dyDescent="0.2">
      <c r="A19" s="51" t="s">
        <v>7</v>
      </c>
      <c r="B19" s="57">
        <v>792.42149934570887</v>
      </c>
      <c r="C19" s="59">
        <v>1124.4932341857057</v>
      </c>
      <c r="D19" s="58">
        <v>80495</v>
      </c>
      <c r="E19" s="67">
        <v>0.97499999999999998</v>
      </c>
      <c r="F19" s="28">
        <v>66.330390876881268</v>
      </c>
      <c r="G19" s="13">
        <v>94.024393094338336</v>
      </c>
      <c r="H19" s="85">
        <v>1.9900000000000001E-2</v>
      </c>
      <c r="I19" s="86">
        <v>0.03</v>
      </c>
      <c r="J19" s="70">
        <f t="shared" si="0"/>
        <v>831.96333216305982</v>
      </c>
      <c r="K19" s="76">
        <f t="shared" si="8"/>
        <v>1195.6217304210372</v>
      </c>
      <c r="L19" s="87">
        <f t="shared" si="1"/>
        <v>39.541832817350951</v>
      </c>
      <c r="M19" s="72">
        <f t="shared" si="2"/>
        <v>71.128496235331568</v>
      </c>
      <c r="N19" s="73">
        <f t="shared" si="3"/>
        <v>4.9900000000000097E-2</v>
      </c>
      <c r="O19" s="73">
        <f t="shared" si="4"/>
        <v>6.3253823209384441E-2</v>
      </c>
      <c r="P19" s="117">
        <v>80930</v>
      </c>
      <c r="Q19" s="91">
        <f t="shared" si="5"/>
        <v>5.4040623641220531E-3</v>
      </c>
      <c r="R19" s="93">
        <v>0.97</v>
      </c>
      <c r="S19" s="84">
        <f t="shared" si="6"/>
        <v>-5.0000000000000044E-3</v>
      </c>
      <c r="T19" s="89">
        <f t="shared" si="9"/>
        <v>67.330792471956428</v>
      </c>
      <c r="U19" s="90">
        <f t="shared" si="10"/>
        <v>1.508210010298372E-2</v>
      </c>
      <c r="V19" s="89">
        <f t="shared" si="11"/>
        <v>96.761666642974546</v>
      </c>
      <c r="W19" s="91">
        <f t="shared" si="7"/>
        <v>2.9112376677505436E-2</v>
      </c>
    </row>
    <row r="20" spans="1:23" ht="14.25" customHeight="1" x14ac:dyDescent="0.2">
      <c r="A20" s="51" t="s">
        <v>24</v>
      </c>
      <c r="B20" s="57">
        <v>1372.5617510483007</v>
      </c>
      <c r="C20" s="59">
        <v>1704.6334858882974</v>
      </c>
      <c r="D20" s="58">
        <v>78543.28</v>
      </c>
      <c r="E20" s="67">
        <v>0.96499999999999997</v>
      </c>
      <c r="F20" s="28">
        <v>112.10769609539257</v>
      </c>
      <c r="G20" s="13">
        <v>139.13021638219737</v>
      </c>
      <c r="H20" s="85">
        <v>1.9900000000000001E-2</v>
      </c>
      <c r="I20" s="86">
        <v>0.03</v>
      </c>
      <c r="J20" s="70">
        <v>1441.04</v>
      </c>
      <c r="K20" s="76">
        <f t="shared" si="8"/>
        <v>1804.6983982579773</v>
      </c>
      <c r="L20" s="87">
        <f t="shared" si="1"/>
        <v>68.478248951699243</v>
      </c>
      <c r="M20" s="72">
        <v>100.07</v>
      </c>
      <c r="N20" s="73">
        <f t="shared" si="3"/>
        <v>4.9890832889229679E-2</v>
      </c>
      <c r="O20" s="73">
        <f t="shared" si="4"/>
        <v>5.8704701525825513E-2</v>
      </c>
      <c r="P20" s="117">
        <v>76544</v>
      </c>
      <c r="Q20" s="91">
        <f t="shared" si="5"/>
        <v>-2.5454501008870478E-2</v>
      </c>
      <c r="R20" s="93">
        <v>0.95499999999999996</v>
      </c>
      <c r="S20" s="84">
        <f t="shared" si="6"/>
        <v>-1.0000000000000009E-2</v>
      </c>
      <c r="T20" s="89">
        <f t="shared" si="9"/>
        <v>110.30296575999999</v>
      </c>
      <c r="U20" s="90">
        <f t="shared" si="10"/>
        <v>-1.6098184141229099E-2</v>
      </c>
      <c r="V20" s="89">
        <f t="shared" si="11"/>
        <v>138.13883419625861</v>
      </c>
      <c r="W20" s="91">
        <f t="shared" si="7"/>
        <v>-7.1255706468204005E-3</v>
      </c>
    </row>
    <row r="21" spans="1:23" ht="14.25" customHeight="1" x14ac:dyDescent="0.2">
      <c r="A21" s="51" t="s">
        <v>25</v>
      </c>
      <c r="B21" s="57">
        <v>1522.7246465872104</v>
      </c>
      <c r="C21" s="59">
        <v>1854.7963814272071</v>
      </c>
      <c r="D21" s="58">
        <v>87667</v>
      </c>
      <c r="E21" s="67">
        <v>0.98</v>
      </c>
      <c r="F21" s="28">
        <v>138.8203953129121</v>
      </c>
      <c r="G21" s="13">
        <v>168.98189717511238</v>
      </c>
      <c r="H21" s="85">
        <v>1.9900000000000001E-2</v>
      </c>
      <c r="I21" s="86">
        <v>0.03</v>
      </c>
      <c r="J21" s="70">
        <f t="shared" si="0"/>
        <v>1598.7086064519121</v>
      </c>
      <c r="K21" s="76">
        <f t="shared" si="8"/>
        <v>1962.3670047098894</v>
      </c>
      <c r="L21" s="87">
        <f t="shared" si="1"/>
        <v>75.983959864701774</v>
      </c>
      <c r="M21" s="72">
        <f t="shared" si="2"/>
        <v>107.57062328268239</v>
      </c>
      <c r="N21" s="73">
        <f t="shared" si="3"/>
        <v>4.9899999999999986E-2</v>
      </c>
      <c r="O21" s="73">
        <f t="shared" si="4"/>
        <v>5.7995920393110863E-2</v>
      </c>
      <c r="P21" s="117">
        <v>87387</v>
      </c>
      <c r="Q21" s="91">
        <f t="shared" si="5"/>
        <v>-3.1939042056874367E-3</v>
      </c>
      <c r="R21" s="93">
        <v>0.98</v>
      </c>
      <c r="S21" s="84">
        <f t="shared" si="6"/>
        <v>0</v>
      </c>
      <c r="T21" s="89">
        <f t="shared" si="9"/>
        <v>139.70634899201323</v>
      </c>
      <c r="U21" s="90">
        <f t="shared" si="10"/>
        <v>6.3820138035490803E-3</v>
      </c>
      <c r="V21" s="89">
        <f t="shared" si="11"/>
        <v>171.48536544058311</v>
      </c>
      <c r="W21" s="91">
        <f t="shared" si="7"/>
        <v>1.4815008633004334E-2</v>
      </c>
    </row>
    <row r="22" spans="1:23" ht="14.25" customHeight="1" x14ac:dyDescent="0.2">
      <c r="A22" s="51" t="s">
        <v>26</v>
      </c>
      <c r="B22" s="57">
        <v>1463.77</v>
      </c>
      <c r="C22" s="59">
        <v>1795.84</v>
      </c>
      <c r="D22" s="58">
        <v>88883</v>
      </c>
      <c r="E22" s="67">
        <v>0.98699999999999999</v>
      </c>
      <c r="F22" s="28">
        <v>130.10426899999999</v>
      </c>
      <c r="G22" s="13">
        <v>159.61964699999999</v>
      </c>
      <c r="H22" s="85">
        <v>1.4999999999999999E-2</v>
      </c>
      <c r="I22" s="86">
        <v>0.03</v>
      </c>
      <c r="J22" s="70">
        <f t="shared" si="0"/>
        <v>1529.6396499999998</v>
      </c>
      <c r="K22" s="76">
        <f t="shared" si="8"/>
        <v>1893.2980482579771</v>
      </c>
      <c r="L22" s="87">
        <f t="shared" si="1"/>
        <v>65.869649999999865</v>
      </c>
      <c r="M22" s="72">
        <f t="shared" si="2"/>
        <v>97.458048257977225</v>
      </c>
      <c r="N22" s="73">
        <f t="shared" si="3"/>
        <v>4.4999999999999908E-2</v>
      </c>
      <c r="O22" s="73">
        <f t="shared" si="4"/>
        <v>5.4268781326831585E-2</v>
      </c>
      <c r="P22" s="117">
        <v>88243</v>
      </c>
      <c r="Q22" s="91">
        <f t="shared" si="5"/>
        <v>-7.200477031603314E-3</v>
      </c>
      <c r="R22" s="93">
        <v>0.98699999999999999</v>
      </c>
      <c r="S22" s="84">
        <f t="shared" si="6"/>
        <v>0</v>
      </c>
      <c r="T22" s="89">
        <f t="shared" si="9"/>
        <v>134.97999163494998</v>
      </c>
      <c r="U22" s="90">
        <f t="shared" si="10"/>
        <v>3.7475500784297733E-2</v>
      </c>
      <c r="V22" s="89">
        <f t="shared" si="11"/>
        <v>167.07029967242866</v>
      </c>
      <c r="W22" s="91">
        <f t="shared" si="7"/>
        <v>4.667754134570079E-2</v>
      </c>
    </row>
    <row r="23" spans="1:23" ht="15" customHeight="1" x14ac:dyDescent="0.2">
      <c r="A23" s="51" t="s">
        <v>27</v>
      </c>
      <c r="B23" s="57">
        <v>1182.9352557568002</v>
      </c>
      <c r="C23" s="59">
        <v>1515.0069905967971</v>
      </c>
      <c r="D23" s="58">
        <v>102107</v>
      </c>
      <c r="E23" s="67">
        <v>0.99</v>
      </c>
      <c r="F23" s="28">
        <v>120.786455</v>
      </c>
      <c r="G23" s="13">
        <v>160.5041587568013</v>
      </c>
      <c r="H23" s="85">
        <v>1.7999999999999999E-2</v>
      </c>
      <c r="I23" s="86">
        <v>0.03</v>
      </c>
      <c r="J23" s="70">
        <f t="shared" si="0"/>
        <v>1239.7161480331267</v>
      </c>
      <c r="K23" s="76">
        <f t="shared" si="8"/>
        <v>1603.374546291104</v>
      </c>
      <c r="L23" s="87">
        <f t="shared" si="1"/>
        <v>56.78089227632654</v>
      </c>
      <c r="M23" s="72">
        <f t="shared" si="2"/>
        <v>88.36755569430693</v>
      </c>
      <c r="N23" s="73">
        <f t="shared" si="3"/>
        <v>4.8000000000000112E-2</v>
      </c>
      <c r="O23" s="73">
        <f t="shared" si="4"/>
        <v>5.8328150459224522E-2</v>
      </c>
      <c r="P23" s="117">
        <v>102071</v>
      </c>
      <c r="Q23" s="91">
        <f t="shared" si="5"/>
        <v>-3.5257132224042476E-4</v>
      </c>
      <c r="R23" s="93">
        <v>0.99</v>
      </c>
      <c r="S23" s="84">
        <f t="shared" si="6"/>
        <v>0</v>
      </c>
      <c r="T23" s="89">
        <f t="shared" si="9"/>
        <v>126.53906694588927</v>
      </c>
      <c r="U23" s="90">
        <f t="shared" si="10"/>
        <v>4.7626300034132818E-2</v>
      </c>
      <c r="V23" s="89">
        <f t="shared" si="11"/>
        <v>163.6580433144793</v>
      </c>
      <c r="W23" s="91">
        <f t="shared" si="7"/>
        <v>1.9649861923246581E-2</v>
      </c>
    </row>
    <row r="24" spans="1:23" ht="14.25" customHeight="1" x14ac:dyDescent="0.2">
      <c r="A24" s="51" t="s">
        <v>28</v>
      </c>
      <c r="B24" s="57">
        <v>1274.9498698376001</v>
      </c>
      <c r="C24" s="66">
        <v>1607.0216046775968</v>
      </c>
      <c r="D24" s="58">
        <v>86251.9</v>
      </c>
      <c r="E24" s="67">
        <v>0.98</v>
      </c>
      <c r="F24" s="119">
        <f>(B24*D24)/1000000</f>
        <v>109.9668486782457</v>
      </c>
      <c r="G24" s="13">
        <f>(D24*C24)/1000000</f>
        <v>138.60866674449161</v>
      </c>
      <c r="H24" s="85">
        <v>1.9900000000000001E-2</v>
      </c>
      <c r="I24" s="86">
        <v>0.03</v>
      </c>
      <c r="J24" s="70">
        <f t="shared" si="0"/>
        <v>1338.5698683424964</v>
      </c>
      <c r="K24" s="76">
        <f t="shared" si="8"/>
        <v>1702.2282666004737</v>
      </c>
      <c r="L24" s="87">
        <f t="shared" si="1"/>
        <v>63.61999850489633</v>
      </c>
      <c r="M24" s="72">
        <f t="shared" si="2"/>
        <v>95.206661922876947</v>
      </c>
      <c r="N24" s="73">
        <f t="shared" si="3"/>
        <v>4.9900000000000069E-2</v>
      </c>
      <c r="O24" s="73">
        <f t="shared" si="4"/>
        <v>5.9244170486418231E-2</v>
      </c>
      <c r="P24" s="117">
        <v>85986</v>
      </c>
      <c r="Q24" s="91">
        <f t="shared" si="5"/>
        <v>-3.0828306390930926E-3</v>
      </c>
      <c r="R24" s="93">
        <v>0.98</v>
      </c>
      <c r="S24" s="84">
        <f t="shared" si="6"/>
        <v>0</v>
      </c>
      <c r="T24" s="89">
        <f t="shared" si="9"/>
        <v>115.09826869929789</v>
      </c>
      <c r="U24" s="90">
        <f t="shared" si="10"/>
        <v>4.6663336112016118E-2</v>
      </c>
      <c r="V24" s="89">
        <f t="shared" si="11"/>
        <v>146.36779973190832</v>
      </c>
      <c r="W24" s="91">
        <f t="shared" si="7"/>
        <v>5.5978700103361811E-2</v>
      </c>
    </row>
    <row r="25" spans="1:23" ht="14.25" customHeight="1" x14ac:dyDescent="0.2">
      <c r="A25" s="51" t="s">
        <v>8</v>
      </c>
      <c r="B25" s="57">
        <v>1215.8126848122001</v>
      </c>
      <c r="C25" s="59">
        <v>1547.8844196521968</v>
      </c>
      <c r="D25" s="58">
        <v>81221.2</v>
      </c>
      <c r="E25" s="67">
        <v>0.98</v>
      </c>
      <c r="F25" s="28">
        <v>102.68988086857185</v>
      </c>
      <c r="G25" s="13">
        <v>130.63372946667761</v>
      </c>
      <c r="H25" s="85">
        <v>1.9900000000000001E-2</v>
      </c>
      <c r="I25" s="86">
        <v>0.03</v>
      </c>
      <c r="J25" s="70">
        <f t="shared" si="0"/>
        <v>1276.481737784329</v>
      </c>
      <c r="K25" s="76">
        <f>J25+J$41</f>
        <v>1640.1401360423063</v>
      </c>
      <c r="L25" s="87">
        <f t="shared" si="1"/>
        <v>60.669052972128839</v>
      </c>
      <c r="M25" s="72">
        <f t="shared" si="2"/>
        <v>92.255716390109455</v>
      </c>
      <c r="N25" s="73">
        <f t="shared" si="3"/>
        <v>4.9900000000000042E-2</v>
      </c>
      <c r="O25" s="73">
        <f t="shared" si="4"/>
        <v>5.9601166094067237E-2</v>
      </c>
      <c r="P25" s="117">
        <v>77737.100000000006</v>
      </c>
      <c r="Q25" s="91">
        <f t="shared" si="5"/>
        <v>-4.2896435905896424E-2</v>
      </c>
      <c r="R25" s="93">
        <v>0.96499999999999997</v>
      </c>
      <c r="S25" s="84">
        <f t="shared" si="6"/>
        <v>-1.5000000000000013E-2</v>
      </c>
      <c r="T25" s="89">
        <f t="shared" si="9"/>
        <v>99.229988498314171</v>
      </c>
      <c r="U25" s="90">
        <f t="shared" si="10"/>
        <v>-3.3692632039235115E-2</v>
      </c>
      <c r="V25" s="89">
        <f t="shared" si="11"/>
        <v>127.49973776953438</v>
      </c>
      <c r="W25" s="91">
        <f t="shared" si="7"/>
        <v>-2.3990677675191474E-2</v>
      </c>
    </row>
    <row r="26" spans="1:23" ht="14.25" customHeight="1" x14ac:dyDescent="0.2">
      <c r="A26" s="51" t="s">
        <v>9</v>
      </c>
      <c r="B26" s="57">
        <v>904.76</v>
      </c>
      <c r="C26" s="59">
        <v>1236.8284106399969</v>
      </c>
      <c r="D26" s="58">
        <v>97506</v>
      </c>
      <c r="E26" s="67">
        <v>0.97799999999999998</v>
      </c>
      <c r="F26" s="28">
        <v>89.894999999999996</v>
      </c>
      <c r="G26" s="13">
        <v>125.28572352062011</v>
      </c>
      <c r="H26" s="85">
        <v>1.9932499999999999E-2</v>
      </c>
      <c r="I26" s="86">
        <v>0.03</v>
      </c>
      <c r="J26" s="70">
        <f>B26*(1+H26+I26)</f>
        <v>949.93692869999995</v>
      </c>
      <c r="K26" s="76">
        <f>J26+J$41</f>
        <v>1313.5953269579772</v>
      </c>
      <c r="L26" s="87">
        <f t="shared" si="1"/>
        <v>45.176928699999962</v>
      </c>
      <c r="M26" s="72">
        <f>K26-C26</f>
        <v>76.766916317980304</v>
      </c>
      <c r="N26" s="73">
        <f t="shared" si="3"/>
        <v>4.9932499999999956E-2</v>
      </c>
      <c r="O26" s="73">
        <f t="shared" si="4"/>
        <v>6.2067555739811361E-2</v>
      </c>
      <c r="P26" s="117">
        <v>97001</v>
      </c>
      <c r="Q26" s="91">
        <f t="shared" si="5"/>
        <v>-5.1791684614279632E-3</v>
      </c>
      <c r="R26" s="93">
        <v>0.97799999999999998</v>
      </c>
      <c r="S26" s="84">
        <f t="shared" si="6"/>
        <v>0</v>
      </c>
      <c r="T26" s="89">
        <v>93.831000000000003</v>
      </c>
      <c r="U26" s="90">
        <f t="shared" si="10"/>
        <v>4.3784415151009615E-2</v>
      </c>
      <c r="V26" s="89">
        <v>129.107</v>
      </c>
      <c r="W26" s="91">
        <f t="shared" si="7"/>
        <v>3.0500494166447956E-2</v>
      </c>
    </row>
    <row r="27" spans="1:23" ht="14.25" customHeight="1" x14ac:dyDescent="0.2">
      <c r="A27" s="51" t="s">
        <v>29</v>
      </c>
      <c r="B27" s="57">
        <v>1612.3180604000001</v>
      </c>
      <c r="C27" s="59">
        <v>1944.3897952399971</v>
      </c>
      <c r="D27" s="58">
        <v>63853.7</v>
      </c>
      <c r="E27" s="67">
        <v>0.99199999999999999</v>
      </c>
      <c r="F27" s="28">
        <v>103</v>
      </c>
      <c r="G27" s="13">
        <v>124.2</v>
      </c>
      <c r="H27" s="85">
        <v>1.9900000000000001E-2</v>
      </c>
      <c r="I27" s="86">
        <v>0.03</v>
      </c>
      <c r="J27" s="70">
        <v>1692.81</v>
      </c>
      <c r="K27" s="76">
        <f t="shared" si="8"/>
        <v>2056.4683982579772</v>
      </c>
      <c r="L27" s="87">
        <f t="shared" si="1"/>
        <v>80.491939599999796</v>
      </c>
      <c r="M27" s="72">
        <f t="shared" si="2"/>
        <v>112.07860301798019</v>
      </c>
      <c r="N27" s="73">
        <f t="shared" si="3"/>
        <v>4.9923114785447816E-2</v>
      </c>
      <c r="O27" s="73">
        <f t="shared" si="4"/>
        <v>5.7642044456495546E-2</v>
      </c>
      <c r="P27" s="117">
        <v>62854.5</v>
      </c>
      <c r="Q27" s="91">
        <f t="shared" si="5"/>
        <v>-1.564827096941912E-2</v>
      </c>
      <c r="R27" s="93">
        <v>0.97699999999999998</v>
      </c>
      <c r="S27" s="84">
        <f t="shared" si="6"/>
        <v>-1.5000000000000013E-2</v>
      </c>
      <c r="T27" s="89">
        <f t="shared" si="9"/>
        <v>106.40072614499999</v>
      </c>
      <c r="U27" s="90">
        <f t="shared" si="10"/>
        <v>3.3016758689320413E-2</v>
      </c>
      <c r="V27" s="89">
        <f t="shared" si="11"/>
        <v>129.25829293830603</v>
      </c>
      <c r="W27" s="91">
        <f t="shared" si="7"/>
        <v>4.0726996282657302E-2</v>
      </c>
    </row>
    <row r="28" spans="1:23" ht="14.25" customHeight="1" x14ac:dyDescent="0.2">
      <c r="A28" s="51" t="s">
        <v>10</v>
      </c>
      <c r="B28" s="57">
        <v>1169.5672066404002</v>
      </c>
      <c r="C28" s="59">
        <v>1501.6389414803971</v>
      </c>
      <c r="D28" s="58">
        <v>111520</v>
      </c>
      <c r="E28" s="67">
        <v>0.96499999999999997</v>
      </c>
      <c r="F28" s="28">
        <v>135.63429726643048</v>
      </c>
      <c r="G28" s="13">
        <v>174.00233412947554</v>
      </c>
      <c r="H28" s="85">
        <v>1.9900000000000001E-2</v>
      </c>
      <c r="I28" s="86">
        <v>0.03</v>
      </c>
      <c r="J28" s="70">
        <f t="shared" si="0"/>
        <v>1227.9286102517563</v>
      </c>
      <c r="K28" s="76">
        <f t="shared" si="8"/>
        <v>1591.5870085097336</v>
      </c>
      <c r="L28" s="87">
        <f t="shared" si="1"/>
        <v>58.361403611356081</v>
      </c>
      <c r="M28" s="72">
        <f t="shared" si="2"/>
        <v>89.948067029336471</v>
      </c>
      <c r="N28" s="73">
        <f t="shared" si="3"/>
        <v>4.9900000000000097E-2</v>
      </c>
      <c r="O28" s="73">
        <f t="shared" si="4"/>
        <v>5.989992969991894E-2</v>
      </c>
      <c r="P28" s="117">
        <v>110827</v>
      </c>
      <c r="Q28" s="91">
        <f t="shared" si="5"/>
        <v>-6.2141319942611295E-3</v>
      </c>
      <c r="R28" s="93">
        <v>0.96499999999999997</v>
      </c>
      <c r="S28" s="90">
        <f t="shared" si="6"/>
        <v>0</v>
      </c>
      <c r="T28" s="89">
        <f t="shared" si="9"/>
        <v>136.08764408837141</v>
      </c>
      <c r="U28" s="90">
        <f t="shared" si="10"/>
        <v>3.3424202512024603E-3</v>
      </c>
      <c r="V28" s="89">
        <f t="shared" si="11"/>
        <v>176.39081339210824</v>
      </c>
      <c r="W28" s="91">
        <f t="shared" si="7"/>
        <v>1.3726708176543312E-2</v>
      </c>
    </row>
    <row r="29" spans="1:23" ht="14.25" customHeight="1" x14ac:dyDescent="0.2">
      <c r="A29" s="51" t="s">
        <v>11</v>
      </c>
      <c r="B29" s="57">
        <v>1314.3719153224743</v>
      </c>
      <c r="C29" s="59">
        <v>1646.4436501624709</v>
      </c>
      <c r="D29" s="58">
        <v>90099.3</v>
      </c>
      <c r="E29" s="67">
        <v>0.97</v>
      </c>
      <c r="F29" s="28">
        <v>123.14886984369275</v>
      </c>
      <c r="G29" s="13">
        <v>154.1471953793326</v>
      </c>
      <c r="H29" s="85">
        <v>1.9900000000000001E-2</v>
      </c>
      <c r="I29" s="86">
        <v>0.03</v>
      </c>
      <c r="J29" s="70">
        <f t="shared" si="0"/>
        <v>1379.9590738970658</v>
      </c>
      <c r="K29" s="76">
        <f t="shared" si="8"/>
        <v>1743.6174721550431</v>
      </c>
      <c r="L29" s="87">
        <f t="shared" si="1"/>
        <v>65.587158574591513</v>
      </c>
      <c r="M29" s="71">
        <v>97.18</v>
      </c>
      <c r="N29" s="73">
        <f t="shared" si="3"/>
        <v>4.9900000000000035E-2</v>
      </c>
      <c r="O29" s="73">
        <f t="shared" si="4"/>
        <v>5.9024188280242869E-2</v>
      </c>
      <c r="P29" s="117">
        <v>88614.3</v>
      </c>
      <c r="Q29" s="91">
        <f t="shared" si="5"/>
        <v>-1.6481815064046001E-2</v>
      </c>
      <c r="R29" s="93">
        <v>0.95</v>
      </c>
      <c r="S29" s="84">
        <f t="shared" si="6"/>
        <v>-2.0000000000000018E-2</v>
      </c>
      <c r="T29" s="89">
        <f t="shared" si="9"/>
        <v>122.28410736203676</v>
      </c>
      <c r="U29" s="90">
        <f t="shared" si="10"/>
        <v>-7.0220902778368455E-3</v>
      </c>
      <c r="V29" s="89">
        <f t="shared" si="11"/>
        <v>154.50944176278861</v>
      </c>
      <c r="W29" s="91">
        <f t="shared" si="7"/>
        <v>2.3500030770238212E-3</v>
      </c>
    </row>
    <row r="30" spans="1:23" ht="14.25" customHeight="1" x14ac:dyDescent="0.2">
      <c r="A30" s="51" t="s">
        <v>30</v>
      </c>
      <c r="B30" s="57">
        <v>1276.9195825011775</v>
      </c>
      <c r="C30" s="59">
        <v>1608.9913173411742</v>
      </c>
      <c r="D30" s="58">
        <v>75989.899999999994</v>
      </c>
      <c r="E30" s="67">
        <v>0.98750000000000004</v>
      </c>
      <c r="F30" s="28">
        <v>100.91285553302443</v>
      </c>
      <c r="G30" s="13">
        <v>127.05689502745689</v>
      </c>
      <c r="H30" s="85">
        <v>1.9900000000000001E-2</v>
      </c>
      <c r="I30" s="86">
        <v>0.03</v>
      </c>
      <c r="J30" s="70">
        <v>1340.72</v>
      </c>
      <c r="K30" s="76">
        <f>J30+J$41</f>
        <v>1704.3783982579773</v>
      </c>
      <c r="L30" s="87">
        <f t="shared" si="1"/>
        <v>63.800417498822526</v>
      </c>
      <c r="M30" s="72">
        <f t="shared" si="2"/>
        <v>95.387080916803143</v>
      </c>
      <c r="N30" s="73">
        <f t="shared" si="3"/>
        <v>4.9964319110724964E-2</v>
      </c>
      <c r="O30" s="73">
        <f>M30/C30</f>
        <v>5.9283776045745466E-2</v>
      </c>
      <c r="P30" s="117">
        <v>74220</v>
      </c>
      <c r="Q30" s="91">
        <f t="shared" si="5"/>
        <v>-2.3291253179698823E-2</v>
      </c>
      <c r="R30" s="93">
        <v>0.97</v>
      </c>
      <c r="S30" s="84">
        <f t="shared" si="6"/>
        <v>-1.7500000000000071E-2</v>
      </c>
      <c r="T30" s="89">
        <f t="shared" si="9"/>
        <v>99.50823840000001</v>
      </c>
      <c r="U30" s="90">
        <f t="shared" si="10"/>
        <v>-1.391910996478285E-2</v>
      </c>
      <c r="V30" s="89">
        <f t="shared" si="11"/>
        <v>126.49896471870707</v>
      </c>
      <c r="W30" s="91">
        <f t="shared" si="7"/>
        <v>-4.3911848202276005E-3</v>
      </c>
    </row>
    <row r="31" spans="1:23" ht="14.25" customHeight="1" x14ac:dyDescent="0.2">
      <c r="A31" s="51" t="s">
        <v>31</v>
      </c>
      <c r="B31" s="57">
        <v>1051.2057927999999</v>
      </c>
      <c r="C31" s="59">
        <v>1383.2775276399966</v>
      </c>
      <c r="D31" s="58">
        <v>81578</v>
      </c>
      <c r="E31" s="67">
        <v>0.96799999999999997</v>
      </c>
      <c r="F31" s="28">
        <v>89.176901285023433</v>
      </c>
      <c r="G31" s="13">
        <v>117.24350558213149</v>
      </c>
      <c r="H31" s="85">
        <v>1.9900000000000001E-2</v>
      </c>
      <c r="I31" s="86">
        <v>0.03</v>
      </c>
      <c r="J31" s="70">
        <v>1103.67</v>
      </c>
      <c r="K31" s="76">
        <f t="shared" si="8"/>
        <v>1467.3283982579774</v>
      </c>
      <c r="L31" s="87">
        <f t="shared" si="1"/>
        <v>52.464207200000146</v>
      </c>
      <c r="M31" s="72">
        <f>K31-C31</f>
        <v>84.050870617980763</v>
      </c>
      <c r="N31" s="73">
        <f t="shared" si="3"/>
        <v>4.9908597878114878E-2</v>
      </c>
      <c r="O31" s="73">
        <f t="shared" si="4"/>
        <v>6.0762116739783642E-2</v>
      </c>
      <c r="P31" s="117">
        <v>80336.2</v>
      </c>
      <c r="Q31" s="91">
        <f t="shared" si="5"/>
        <v>-1.5222241290544059E-2</v>
      </c>
      <c r="R31" s="93">
        <v>0.96799999999999997</v>
      </c>
      <c r="S31" s="84">
        <f t="shared" si="6"/>
        <v>0</v>
      </c>
      <c r="T31" s="89">
        <f>P31*J31/1000000</f>
        <v>88.664653854000008</v>
      </c>
      <c r="U31" s="90">
        <f t="shared" si="10"/>
        <v>-5.7441716817027144E-3</v>
      </c>
      <c r="V31" s="89">
        <f t="shared" si="11"/>
        <v>117.87958766813252</v>
      </c>
      <c r="W31" s="91">
        <f t="shared" si="7"/>
        <v>5.4253076351034046E-3</v>
      </c>
    </row>
    <row r="32" spans="1:23" ht="14.25" customHeight="1" x14ac:dyDescent="0.2">
      <c r="A32" s="51" t="s">
        <v>32</v>
      </c>
      <c r="B32" s="57">
        <v>1357.96642572</v>
      </c>
      <c r="C32" s="59">
        <v>1690.0381605599969</v>
      </c>
      <c r="D32" s="58">
        <v>91628</v>
      </c>
      <c r="E32" s="67">
        <v>0.99</v>
      </c>
      <c r="F32" s="28">
        <v>124.4</v>
      </c>
      <c r="G32" s="13">
        <v>154.9</v>
      </c>
      <c r="H32" s="85">
        <v>1.9900000000000001E-2</v>
      </c>
      <c r="I32" s="86">
        <v>0.03</v>
      </c>
      <c r="J32" s="70">
        <f t="shared" si="0"/>
        <v>1425.7289503634281</v>
      </c>
      <c r="K32" s="76">
        <f t="shared" si="8"/>
        <v>1789.3873486214054</v>
      </c>
      <c r="L32" s="87">
        <f t="shared" si="1"/>
        <v>67.762524643428151</v>
      </c>
      <c r="M32" s="72">
        <f t="shared" si="2"/>
        <v>99.34918806140854</v>
      </c>
      <c r="N32" s="73">
        <f t="shared" si="3"/>
        <v>4.9900000000000111E-2</v>
      </c>
      <c r="O32" s="73">
        <f t="shared" si="4"/>
        <v>5.8785174429723544E-2</v>
      </c>
      <c r="P32" s="117">
        <v>90275</v>
      </c>
      <c r="Q32" s="91">
        <f t="shared" si="5"/>
        <v>-1.4766228663727232E-2</v>
      </c>
      <c r="R32" s="93">
        <v>0.97399999999999998</v>
      </c>
      <c r="S32" s="84">
        <f t="shared" si="6"/>
        <v>-1.6000000000000014E-2</v>
      </c>
      <c r="T32" s="89">
        <f t="shared" si="9"/>
        <v>128.70768099405848</v>
      </c>
      <c r="U32" s="90">
        <f t="shared" si="10"/>
        <v>3.4627660723942633E-2</v>
      </c>
      <c r="V32" s="89">
        <f t="shared" si="11"/>
        <v>161.53694289679737</v>
      </c>
      <c r="W32" s="91">
        <f t="shared" si="7"/>
        <v>4.2846629417671922E-2</v>
      </c>
    </row>
    <row r="33" spans="1:23" ht="14.25" customHeight="1" x14ac:dyDescent="0.2">
      <c r="A33" s="51" t="s">
        <v>33</v>
      </c>
      <c r="B33" s="57">
        <v>1539.5718384556076</v>
      </c>
      <c r="C33" s="59">
        <v>1871.6435732956043</v>
      </c>
      <c r="D33" s="58">
        <v>88742</v>
      </c>
      <c r="E33" s="67">
        <v>0.98499999999999999</v>
      </c>
      <c r="F33" s="28">
        <v>141.81628545889609</v>
      </c>
      <c r="G33" s="13">
        <v>172.34763703081455</v>
      </c>
      <c r="H33" s="85">
        <v>6.0000000000000001E-3</v>
      </c>
      <c r="I33" s="86">
        <v>0.03</v>
      </c>
      <c r="J33" s="70">
        <f t="shared" si="0"/>
        <v>1594.9964246400095</v>
      </c>
      <c r="K33" s="76">
        <f t="shared" si="8"/>
        <v>1958.6548228979868</v>
      </c>
      <c r="L33" s="87">
        <f t="shared" si="1"/>
        <v>55.42458618440196</v>
      </c>
      <c r="M33" s="72">
        <f t="shared" si="2"/>
        <v>87.011249602382577</v>
      </c>
      <c r="N33" s="73">
        <f t="shared" si="3"/>
        <v>3.600000000000006E-2</v>
      </c>
      <c r="O33" s="73">
        <f t="shared" si="4"/>
        <v>4.6489219872762687E-2</v>
      </c>
      <c r="P33" s="117">
        <v>88487</v>
      </c>
      <c r="Q33" s="91">
        <f t="shared" si="5"/>
        <v>-2.8734984561988863E-3</v>
      </c>
      <c r="R33" s="93">
        <v>0.98499999999999999</v>
      </c>
      <c r="S33" s="84">
        <f t="shared" si="6"/>
        <v>0</v>
      </c>
      <c r="T33" s="89">
        <f t="shared" si="9"/>
        <v>141.13644862712053</v>
      </c>
      <c r="U33" s="90">
        <f t="shared" si="10"/>
        <v>-4.7937853510667816E-3</v>
      </c>
      <c r="V33" s="89">
        <f t="shared" si="11"/>
        <v>173.31548931377418</v>
      </c>
      <c r="W33" s="91">
        <f t="shared" si="7"/>
        <v>5.615698013814896E-3</v>
      </c>
    </row>
    <row r="34" spans="1:23" ht="14.25" customHeight="1" x14ac:dyDescent="0.2">
      <c r="A34" s="51" t="s">
        <v>12</v>
      </c>
      <c r="B34" s="57">
        <v>1108.8109015364098</v>
      </c>
      <c r="C34" s="59">
        <v>1440.8826363764065</v>
      </c>
      <c r="D34" s="58">
        <v>106284</v>
      </c>
      <c r="E34" s="67">
        <v>0.97199999999999998</v>
      </c>
      <c r="F34" s="28">
        <v>122.55043804317643</v>
      </c>
      <c r="G34" s="13">
        <v>159.11704878521266</v>
      </c>
      <c r="H34" s="85">
        <v>1.9900000000000001E-2</v>
      </c>
      <c r="I34" s="86">
        <v>0.03</v>
      </c>
      <c r="J34" s="70">
        <f t="shared" si="0"/>
        <v>1164.1405655230767</v>
      </c>
      <c r="K34" s="76">
        <f t="shared" si="8"/>
        <v>1527.798963781054</v>
      </c>
      <c r="L34" s="87">
        <f t="shared" si="1"/>
        <v>55.329663986666901</v>
      </c>
      <c r="M34" s="72">
        <f t="shared" si="2"/>
        <v>86.916327404647518</v>
      </c>
      <c r="N34" s="73">
        <f t="shared" si="3"/>
        <v>4.9900000000000048E-2</v>
      </c>
      <c r="O34" s="73">
        <f t="shared" si="4"/>
        <v>6.0321587067790915E-2</v>
      </c>
      <c r="P34" s="117">
        <v>105678</v>
      </c>
      <c r="Q34" s="91">
        <f t="shared" si="5"/>
        <v>-5.7017048662074687E-3</v>
      </c>
      <c r="R34" s="93">
        <v>0.97199999999999998</v>
      </c>
      <c r="S34" s="84">
        <f t="shared" si="6"/>
        <v>0</v>
      </c>
      <c r="T34" s="89">
        <f t="shared" si="9"/>
        <v>123.02404668334771</v>
      </c>
      <c r="U34" s="90">
        <f t="shared" si="10"/>
        <v>3.8646017732260063E-3</v>
      </c>
      <c r="V34" s="89">
        <f t="shared" si="11"/>
        <v>161.45473889445421</v>
      </c>
      <c r="W34" s="91">
        <f t="shared" si="7"/>
        <v>1.4691638181381306E-2</v>
      </c>
    </row>
    <row r="35" spans="1:23" ht="14.25" customHeight="1" x14ac:dyDescent="0.2">
      <c r="A35" s="51" t="s">
        <v>34</v>
      </c>
      <c r="B35" s="57">
        <v>1428.6249294854078</v>
      </c>
      <c r="C35" s="59">
        <v>1760.6966643254045</v>
      </c>
      <c r="D35" s="58">
        <v>73504.5</v>
      </c>
      <c r="E35" s="67">
        <v>0.99</v>
      </c>
      <c r="F35" s="28">
        <v>109.20027453842162</v>
      </c>
      <c r="G35" s="13">
        <v>134.48922150398562</v>
      </c>
      <c r="H35" s="85">
        <v>1.4999999999999999E-2</v>
      </c>
      <c r="I35" s="86">
        <v>0.03</v>
      </c>
      <c r="J35" s="70">
        <f t="shared" si="0"/>
        <v>1492.9130513122511</v>
      </c>
      <c r="K35" s="76">
        <f>J35+J$41</f>
        <v>1856.5714495702284</v>
      </c>
      <c r="L35" s="87">
        <f t="shared" si="1"/>
        <v>64.28812182684328</v>
      </c>
      <c r="M35" s="72">
        <f t="shared" si="2"/>
        <v>95.874785244823897</v>
      </c>
      <c r="N35" s="73">
        <f t="shared" si="3"/>
        <v>4.499999999999995E-2</v>
      </c>
      <c r="O35" s="73">
        <f t="shared" si="4"/>
        <v>5.4452755654851817E-2</v>
      </c>
      <c r="P35" s="117">
        <v>72415.5</v>
      </c>
      <c r="Q35" s="91">
        <f t="shared" si="5"/>
        <v>-1.4815419464114465E-2</v>
      </c>
      <c r="R35" s="93">
        <v>0.98499999999999999</v>
      </c>
      <c r="S35" s="84">
        <f t="shared" si="6"/>
        <v>-5.0000000000000044E-3</v>
      </c>
      <c r="T35" s="89">
        <f t="shared" si="9"/>
        <v>108.11004506730232</v>
      </c>
      <c r="U35" s="90">
        <f t="shared" si="10"/>
        <v>-9.9837612655058194E-3</v>
      </c>
      <c r="V35" s="89">
        <f t="shared" si="11"/>
        <v>134.44454980635288</v>
      </c>
      <c r="W35" s="91">
        <f t="shared" si="7"/>
        <v>-3.3215819924581336E-4</v>
      </c>
    </row>
    <row r="36" spans="1:23" ht="14.25" customHeight="1" x14ac:dyDescent="0.2">
      <c r="A36" s="51" t="s">
        <v>13</v>
      </c>
      <c r="B36" s="57">
        <v>1060.3535435240001</v>
      </c>
      <c r="C36" s="59">
        <v>1392.4252783639968</v>
      </c>
      <c r="D36" s="58">
        <v>102266</v>
      </c>
      <c r="E36" s="67">
        <v>0.97499999999999998</v>
      </c>
      <c r="F36" s="28">
        <v>112.76479628975822</v>
      </c>
      <c r="G36" s="13">
        <v>147.94902923305241</v>
      </c>
      <c r="H36" s="85">
        <v>1.9900000000000001E-2</v>
      </c>
      <c r="I36" s="86">
        <v>0.03</v>
      </c>
      <c r="J36" s="70">
        <f t="shared" si="0"/>
        <v>1113.2651853458478</v>
      </c>
      <c r="K36" s="76">
        <f t="shared" si="8"/>
        <v>1476.9235836038251</v>
      </c>
      <c r="L36" s="87">
        <f t="shared" si="1"/>
        <v>52.911641821847752</v>
      </c>
      <c r="M36" s="72">
        <f t="shared" si="2"/>
        <v>84.498305239828369</v>
      </c>
      <c r="N36" s="73">
        <f t="shared" si="3"/>
        <v>4.9900000000000139E-2</v>
      </c>
      <c r="O36" s="73">
        <f t="shared" si="4"/>
        <v>6.0684265470322414E-2</v>
      </c>
      <c r="P36" s="117">
        <v>102572</v>
      </c>
      <c r="Q36" s="91">
        <f t="shared" si="5"/>
        <v>2.9921968200574689E-3</v>
      </c>
      <c r="R36" s="93">
        <v>0.96</v>
      </c>
      <c r="S36" s="84">
        <f t="shared" si="6"/>
        <v>-1.5000000000000013E-2</v>
      </c>
      <c r="T36" s="89">
        <f t="shared" si="9"/>
        <v>114.18983659129431</v>
      </c>
      <c r="U36" s="90">
        <f t="shared" si="10"/>
        <v>1.2637279970553417E-2</v>
      </c>
      <c r="V36" s="89">
        <f t="shared" si="11"/>
        <v>151.49100581741155</v>
      </c>
      <c r="W36" s="91">
        <f t="shared" si="7"/>
        <v>2.3940519263426552E-2</v>
      </c>
    </row>
    <row r="37" spans="1:23" ht="14.25" customHeight="1" x14ac:dyDescent="0.2">
      <c r="A37" s="51" t="s">
        <v>35</v>
      </c>
      <c r="B37" s="57">
        <v>1428.2376832874002</v>
      </c>
      <c r="C37" s="59">
        <v>1760.3094181273968</v>
      </c>
      <c r="D37" s="58">
        <v>77221</v>
      </c>
      <c r="E37" s="67">
        <v>0.98</v>
      </c>
      <c r="F37" s="28">
        <v>114.69051083256768</v>
      </c>
      <c r="G37" s="13">
        <v>141.25810565503184</v>
      </c>
      <c r="H37" s="85">
        <v>1.9900000000000001E-2</v>
      </c>
      <c r="I37" s="86">
        <v>0.03</v>
      </c>
      <c r="J37" s="70">
        <f t="shared" si="0"/>
        <v>1499.5067436834415</v>
      </c>
      <c r="K37" s="76">
        <f t="shared" si="8"/>
        <v>1863.1651419414188</v>
      </c>
      <c r="L37" s="87">
        <f t="shared" si="1"/>
        <v>71.269060396041368</v>
      </c>
      <c r="M37" s="72">
        <f t="shared" si="2"/>
        <v>102.85572381402199</v>
      </c>
      <c r="N37" s="73">
        <f t="shared" si="3"/>
        <v>4.9900000000000069E-2</v>
      </c>
      <c r="O37" s="73">
        <f t="shared" si="4"/>
        <v>5.8430479752496628E-2</v>
      </c>
      <c r="P37" s="117">
        <v>76701</v>
      </c>
      <c r="Q37" s="91">
        <f t="shared" si="5"/>
        <v>-6.733919529661625E-3</v>
      </c>
      <c r="R37" s="93">
        <v>0.98</v>
      </c>
      <c r="S37" s="84">
        <f t="shared" si="6"/>
        <v>0</v>
      </c>
      <c r="T37" s="89">
        <f t="shared" si="9"/>
        <v>115.01366674726366</v>
      </c>
      <c r="U37" s="90">
        <f t="shared" si="10"/>
        <v>2.8176342781116581E-3</v>
      </c>
      <c r="V37" s="89">
        <f t="shared" si="11"/>
        <v>142.90662955204877</v>
      </c>
      <c r="W37" s="91">
        <f t="shared" si="7"/>
        <v>1.1670295940700237E-2</v>
      </c>
    </row>
    <row r="38" spans="1:23" ht="14.25" customHeight="1" x14ac:dyDescent="0.2">
      <c r="A38" s="51" t="s">
        <v>14</v>
      </c>
      <c r="B38" s="57">
        <v>461.49</v>
      </c>
      <c r="C38" s="59">
        <v>793.56057683999677</v>
      </c>
      <c r="D38" s="58">
        <v>135327</v>
      </c>
      <c r="E38" s="67">
        <v>0.97</v>
      </c>
      <c r="F38" s="28">
        <v>64.972150022135224</v>
      </c>
      <c r="G38" s="13">
        <v>111.53089575891158</v>
      </c>
      <c r="H38" s="85">
        <v>0</v>
      </c>
      <c r="I38" s="86">
        <v>0.03</v>
      </c>
      <c r="J38" s="70">
        <v>475.44</v>
      </c>
      <c r="K38" s="76">
        <f t="shared" si="8"/>
        <v>839.09839825797735</v>
      </c>
      <c r="L38" s="87">
        <f>J38-B38</f>
        <v>13.949999999999989</v>
      </c>
      <c r="M38" s="72">
        <f>K38-C38</f>
        <v>45.537821417980581</v>
      </c>
      <c r="N38" s="73">
        <f>L38/B38</f>
        <v>3.0228173958265592E-2</v>
      </c>
      <c r="O38" s="73">
        <f>M38/C38</f>
        <v>5.7384178028745791E-2</v>
      </c>
      <c r="P38" s="117">
        <v>136064</v>
      </c>
      <c r="Q38" s="91">
        <f t="shared" si="5"/>
        <v>5.4460676731176161E-3</v>
      </c>
      <c r="R38" s="93">
        <v>0.97</v>
      </c>
      <c r="S38" s="84">
        <f>R38-E38</f>
        <v>0</v>
      </c>
      <c r="T38" s="89">
        <f t="shared" si="9"/>
        <v>64.690268160000002</v>
      </c>
      <c r="U38" s="90">
        <f t="shared" si="10"/>
        <v>-4.3385029130048602E-3</v>
      </c>
      <c r="V38" s="89">
        <f>P38*K38/1000000</f>
        <v>114.17108446057344</v>
      </c>
      <c r="W38" s="91">
        <f t="shared" si="7"/>
        <v>2.3672263041524921E-2</v>
      </c>
    </row>
    <row r="39" spans="1:23" ht="14.25" customHeight="1" x14ac:dyDescent="0.2">
      <c r="A39" s="51" t="s">
        <v>15</v>
      </c>
      <c r="B39" s="57">
        <v>448.20563060000001</v>
      </c>
      <c r="C39" s="59">
        <v>780.27736543999686</v>
      </c>
      <c r="D39" s="58">
        <v>132698.31</v>
      </c>
      <c r="E39" s="67">
        <v>0.97</v>
      </c>
      <c r="F39" s="28">
        <v>61.516160962263761</v>
      </c>
      <c r="G39" s="13">
        <v>107.17051578421302</v>
      </c>
      <c r="H39" s="85">
        <v>5.0000000000000001E-3</v>
      </c>
      <c r="I39" s="86">
        <v>0.03</v>
      </c>
      <c r="J39" s="70">
        <v>463.9</v>
      </c>
      <c r="K39" s="76">
        <f t="shared" si="8"/>
        <v>827.55839825797727</v>
      </c>
      <c r="L39" s="87">
        <f t="shared" si="1"/>
        <v>15.694369399999971</v>
      </c>
      <c r="M39" s="72">
        <f t="shared" si="2"/>
        <v>47.281032817980417</v>
      </c>
      <c r="N39" s="73">
        <f t="shared" si="3"/>
        <v>3.5016002317932442E-2</v>
      </c>
      <c r="O39" s="73">
        <f t="shared" si="4"/>
        <v>6.0595161300518743E-2</v>
      </c>
      <c r="P39" s="117">
        <v>133818</v>
      </c>
      <c r="Q39" s="91">
        <f t="shared" si="5"/>
        <v>8.4378617934168787E-3</v>
      </c>
      <c r="R39" s="93">
        <v>0.96</v>
      </c>
      <c r="S39" s="84">
        <f t="shared" si="6"/>
        <v>-1.0000000000000009E-2</v>
      </c>
      <c r="T39" s="89">
        <f t="shared" si="9"/>
        <v>62.078170199999995</v>
      </c>
      <c r="U39" s="90">
        <f t="shared" si="10"/>
        <v>9.135960842566071E-3</v>
      </c>
      <c r="V39" s="89">
        <f>P39*K39/1000000</f>
        <v>110.742209738086</v>
      </c>
      <c r="W39" s="91">
        <f t="shared" si="7"/>
        <v>3.3327206907024287E-2</v>
      </c>
    </row>
    <row r="40" spans="1:23" ht="14.25" customHeight="1" x14ac:dyDescent="0.2">
      <c r="A40" s="51"/>
      <c r="B40" s="57"/>
      <c r="C40" s="66"/>
      <c r="D40" s="58"/>
      <c r="E40" s="60"/>
      <c r="F40" s="28"/>
      <c r="G40" s="13"/>
      <c r="H40" s="68"/>
      <c r="I40" s="69"/>
      <c r="J40" s="70"/>
      <c r="K40" s="87"/>
      <c r="L40" s="71"/>
      <c r="M40" s="71"/>
      <c r="N40" s="71"/>
      <c r="O40" s="73"/>
      <c r="P40" s="112"/>
      <c r="Q40" s="91"/>
      <c r="R40" s="94"/>
      <c r="S40" s="74"/>
      <c r="T40" s="75"/>
      <c r="U40" s="73"/>
      <c r="V40" s="89"/>
      <c r="W40" s="91"/>
    </row>
    <row r="41" spans="1:23" ht="14.25" customHeight="1" x14ac:dyDescent="0.2">
      <c r="A41" s="52" t="s">
        <v>36</v>
      </c>
      <c r="B41" s="61">
        <v>332.07173483999679</v>
      </c>
      <c r="C41" s="66"/>
      <c r="D41" s="62">
        <v>3050446.24</v>
      </c>
      <c r="E41" s="62"/>
      <c r="F41" s="28"/>
      <c r="G41" s="13">
        <f>B41*$D41/1000000</f>
        <v>1012.9669749529454</v>
      </c>
      <c r="H41" s="85">
        <v>9.5119999999999996E-2</v>
      </c>
      <c r="I41" s="86">
        <v>0</v>
      </c>
      <c r="J41" s="70">
        <f>B41*(1+H41+I41)</f>
        <v>363.6583982579773</v>
      </c>
      <c r="K41" s="76"/>
      <c r="L41" s="71">
        <f>J41-B41</f>
        <v>31.586663417980503</v>
      </c>
      <c r="M41" s="72"/>
      <c r="N41" s="73">
        <f>L41/B41</f>
        <v>9.5120000000000024E-2</v>
      </c>
      <c r="O41" s="73"/>
      <c r="P41" s="117">
        <f>SUM(P7:P39)</f>
        <v>3021305.5</v>
      </c>
      <c r="Q41" s="91">
        <f>P41/D41-1</f>
        <v>-9.5529433096975813E-3</v>
      </c>
      <c r="R41" s="95"/>
      <c r="S41" s="74"/>
      <c r="T41" s="75"/>
      <c r="U41" s="73"/>
      <c r="V41" s="89">
        <f>P41*J41/1000000</f>
        <v>1098.7231187780174</v>
      </c>
      <c r="W41" s="91">
        <f>V41/G41-1</f>
        <v>8.4658380722683946E-2</v>
      </c>
    </row>
    <row r="42" spans="1:23" ht="14.25" customHeight="1" x14ac:dyDescent="0.2">
      <c r="A42" s="53" t="s">
        <v>37</v>
      </c>
      <c r="B42" s="63">
        <v>79.938139609515261</v>
      </c>
      <c r="C42" s="64"/>
      <c r="D42" s="65">
        <v>8149.17</v>
      </c>
      <c r="E42" s="65"/>
      <c r="F42" s="65"/>
      <c r="G42" s="54">
        <f>B42*$D42/1000000</f>
        <v>0.65142948916167343</v>
      </c>
      <c r="H42" s="120">
        <v>0.20755999999999999</v>
      </c>
      <c r="I42" s="121">
        <v>0</v>
      </c>
      <c r="J42" s="77">
        <f>B42*(1+H42+I42)</f>
        <v>96.530099866866252</v>
      </c>
      <c r="K42" s="79"/>
      <c r="L42" s="78">
        <f>J42-B42</f>
        <v>16.591960257350991</v>
      </c>
      <c r="M42" s="88"/>
      <c r="N42" s="80">
        <f>L42/B42</f>
        <v>0.20756000000000005</v>
      </c>
      <c r="O42" s="83"/>
      <c r="P42" s="113">
        <f>P13</f>
        <v>8169.6</v>
      </c>
      <c r="Q42" s="92">
        <f>P42/D42-1</f>
        <v>2.5070037807530809E-3</v>
      </c>
      <c r="R42" s="96"/>
      <c r="S42" s="81"/>
      <c r="T42" s="82"/>
      <c r="U42" s="80"/>
      <c r="V42" s="123">
        <f>P42*J42/1000000</f>
        <v>0.7886123038723506</v>
      </c>
      <c r="W42" s="92">
        <f>V42/G42-1</f>
        <v>0.2105873574854864</v>
      </c>
    </row>
  </sheetData>
  <autoFilter ref="A6:W39" xr:uid="{8E9ED8A3-56FF-4F23-8EA7-8C234D12927C}"/>
  <sortState xmlns:xlrd2="http://schemas.microsoft.com/office/spreadsheetml/2017/richdata2" ref="A10:W42">
    <sortCondition ref="A10"/>
  </sortState>
  <mergeCells count="2">
    <mergeCell ref="B2:G2"/>
    <mergeCell ref="H2:W2"/>
  </mergeCells>
  <pageMargins left="0.25" right="0.25" top="0.75" bottom="0.75" header="0.3" footer="0.3"/>
  <pageSetup paperSize="9" scale="1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zoomScale="80" zoomScaleNormal="80" workbookViewId="0">
      <selection activeCell="B34" sqref="B2:B34"/>
    </sheetView>
  </sheetViews>
  <sheetFormatPr defaultRowHeight="14.25" x14ac:dyDescent="0.2"/>
  <cols>
    <col min="1" max="1" width="27.375" bestFit="1" customWidth="1"/>
    <col min="2" max="2" width="56" bestFit="1" customWidth="1"/>
    <col min="3" max="3" width="30.5" bestFit="1" customWidth="1"/>
    <col min="4" max="4" width="57.25" bestFit="1" customWidth="1"/>
  </cols>
  <sheetData>
    <row r="1" spans="1:4" x14ac:dyDescent="0.2">
      <c r="B1" t="s">
        <v>38</v>
      </c>
      <c r="C1" t="s">
        <v>39</v>
      </c>
      <c r="D1" t="s">
        <v>40</v>
      </c>
    </row>
    <row r="2" spans="1:4" x14ac:dyDescent="0.2">
      <c r="A2" t="s">
        <v>16</v>
      </c>
      <c r="B2" s="4">
        <v>47273.13</v>
      </c>
      <c r="C2">
        <v>3.3</v>
      </c>
      <c r="D2" s="5">
        <v>1312613</v>
      </c>
    </row>
    <row r="3" spans="1:4" x14ac:dyDescent="0.2">
      <c r="A3" t="s">
        <v>17</v>
      </c>
      <c r="B3" s="4">
        <v>139049</v>
      </c>
      <c r="C3">
        <v>2.8</v>
      </c>
      <c r="D3" s="5">
        <v>1211025</v>
      </c>
    </row>
    <row r="4" spans="1:4" x14ac:dyDescent="0.2">
      <c r="A4" t="s">
        <v>18</v>
      </c>
      <c r="B4" s="4">
        <v>79769</v>
      </c>
      <c r="C4">
        <v>1.3</v>
      </c>
      <c r="D4" s="5">
        <v>112467</v>
      </c>
    </row>
    <row r="5" spans="1:4" x14ac:dyDescent="0.2">
      <c r="A5" t="s">
        <v>19</v>
      </c>
      <c r="B5" s="4">
        <v>93319</v>
      </c>
      <c r="C5">
        <v>4.5999999999999996</v>
      </c>
      <c r="D5" s="5">
        <v>543000</v>
      </c>
    </row>
    <row r="6" spans="1:4" x14ac:dyDescent="0.2">
      <c r="A6" t="s">
        <v>20</v>
      </c>
      <c r="B6" s="4">
        <v>128523</v>
      </c>
      <c r="C6">
        <v>1.5</v>
      </c>
      <c r="D6" s="5">
        <v>1649000</v>
      </c>
    </row>
    <row r="7" spans="1:4" x14ac:dyDescent="0.2">
      <c r="A7" t="s">
        <v>4</v>
      </c>
      <c r="B7" s="4">
        <v>88450</v>
      </c>
      <c r="C7">
        <v>0.5</v>
      </c>
      <c r="D7" s="5">
        <v>93803</v>
      </c>
    </row>
    <row r="8" spans="1:4" x14ac:dyDescent="0.2">
      <c r="A8" t="s">
        <v>3</v>
      </c>
      <c r="B8" s="4">
        <v>7060.39</v>
      </c>
      <c r="C8">
        <v>0.3</v>
      </c>
      <c r="D8" s="5">
        <v>48336</v>
      </c>
    </row>
    <row r="9" spans="1:4" x14ac:dyDescent="0.2">
      <c r="A9" t="s">
        <v>21</v>
      </c>
      <c r="B9" s="4">
        <v>121243</v>
      </c>
      <c r="C9">
        <v>2.9</v>
      </c>
      <c r="D9" s="5">
        <v>1320768</v>
      </c>
    </row>
    <row r="10" spans="1:4" x14ac:dyDescent="0.2">
      <c r="A10" t="s">
        <v>22</v>
      </c>
      <c r="B10" s="4">
        <v>111132.37</v>
      </c>
      <c r="C10">
        <v>1.7</v>
      </c>
      <c r="D10" s="5">
        <v>1559000</v>
      </c>
    </row>
    <row r="11" spans="1:4" x14ac:dyDescent="0.2">
      <c r="A11" t="s">
        <v>23</v>
      </c>
      <c r="B11" s="4">
        <v>95043</v>
      </c>
      <c r="C11">
        <v>0.8</v>
      </c>
      <c r="D11" s="5">
        <v>111942</v>
      </c>
    </row>
    <row r="12" spans="1:4" x14ac:dyDescent="0.2">
      <c r="A12" t="s">
        <v>5</v>
      </c>
      <c r="B12" s="4">
        <v>77699.77</v>
      </c>
      <c r="C12">
        <v>4.5</v>
      </c>
      <c r="D12" s="5">
        <v>1911291</v>
      </c>
    </row>
    <row r="13" spans="1:4" x14ac:dyDescent="0.2">
      <c r="A13" t="s">
        <v>6</v>
      </c>
      <c r="B13" s="4">
        <v>68399</v>
      </c>
      <c r="C13">
        <v>2.7</v>
      </c>
      <c r="D13" s="5">
        <v>955452</v>
      </c>
    </row>
    <row r="14" spans="1:4" x14ac:dyDescent="0.2">
      <c r="A14" t="s">
        <v>7</v>
      </c>
      <c r="B14" s="4">
        <v>75938</v>
      </c>
      <c r="C14">
        <v>2.6</v>
      </c>
      <c r="D14" s="5">
        <v>411865</v>
      </c>
    </row>
    <row r="15" spans="1:4" x14ac:dyDescent="0.2">
      <c r="A15" t="s">
        <v>24</v>
      </c>
      <c r="B15" s="4">
        <v>75365</v>
      </c>
      <c r="C15">
        <v>4.4000000000000004</v>
      </c>
      <c r="D15" s="5">
        <v>1502100</v>
      </c>
    </row>
    <row r="16" spans="1:4" x14ac:dyDescent="0.2">
      <c r="A16" t="s">
        <v>25</v>
      </c>
      <c r="B16" s="4">
        <v>83500</v>
      </c>
      <c r="C16">
        <v>1.8</v>
      </c>
      <c r="D16" s="5">
        <v>776000</v>
      </c>
    </row>
    <row r="17" spans="1:4" x14ac:dyDescent="0.2">
      <c r="A17" t="s">
        <v>26</v>
      </c>
      <c r="B17" s="4">
        <v>86821</v>
      </c>
      <c r="C17">
        <v>1.6</v>
      </c>
      <c r="D17" s="5">
        <v>479000</v>
      </c>
    </row>
    <row r="18" spans="1:4" x14ac:dyDescent="0.2">
      <c r="A18" t="s">
        <v>27</v>
      </c>
      <c r="B18" s="4">
        <v>97220</v>
      </c>
      <c r="C18">
        <v>1.5</v>
      </c>
      <c r="D18" s="5">
        <v>125000</v>
      </c>
    </row>
    <row r="19" spans="1:4" x14ac:dyDescent="0.2">
      <c r="A19" t="s">
        <v>28</v>
      </c>
      <c r="B19" s="4">
        <v>82599.33</v>
      </c>
      <c r="C19">
        <v>3</v>
      </c>
      <c r="D19" s="5">
        <v>1136539</v>
      </c>
    </row>
    <row r="20" spans="1:4" x14ac:dyDescent="0.2">
      <c r="A20" t="s">
        <v>8</v>
      </c>
      <c r="B20" s="4">
        <v>77209.5</v>
      </c>
      <c r="C20">
        <v>2.5</v>
      </c>
      <c r="D20" s="5">
        <v>591000</v>
      </c>
    </row>
    <row r="21" spans="1:4" x14ac:dyDescent="0.2">
      <c r="A21" t="s">
        <v>9</v>
      </c>
      <c r="B21" s="4">
        <v>95726</v>
      </c>
      <c r="C21">
        <v>0.9</v>
      </c>
      <c r="D21" s="5">
        <v>521453</v>
      </c>
    </row>
    <row r="22" spans="1:4" x14ac:dyDescent="0.2">
      <c r="A22" t="s">
        <v>29</v>
      </c>
      <c r="B22" s="4">
        <v>61203</v>
      </c>
      <c r="C22">
        <v>1.4</v>
      </c>
      <c r="D22" s="5">
        <v>230000</v>
      </c>
    </row>
    <row r="23" spans="1:4" x14ac:dyDescent="0.2">
      <c r="A23" t="s">
        <v>10</v>
      </c>
      <c r="B23" s="4">
        <v>103505</v>
      </c>
      <c r="C23">
        <v>2.7</v>
      </c>
      <c r="D23" s="5">
        <v>1203045</v>
      </c>
    </row>
    <row r="24" spans="1:4" x14ac:dyDescent="0.2">
      <c r="A24" t="s">
        <v>11</v>
      </c>
      <c r="B24" s="4">
        <v>81087.649999999994</v>
      </c>
      <c r="C24">
        <v>3.3</v>
      </c>
      <c r="D24" s="5">
        <v>964000</v>
      </c>
    </row>
    <row r="25" spans="1:4" x14ac:dyDescent="0.2">
      <c r="A25" t="s">
        <v>30</v>
      </c>
      <c r="B25" s="4">
        <v>72442.3</v>
      </c>
      <c r="C25">
        <v>1.6</v>
      </c>
      <c r="D25" s="5">
        <v>345663</v>
      </c>
    </row>
    <row r="26" spans="1:4" x14ac:dyDescent="0.2">
      <c r="A26" t="s">
        <v>31</v>
      </c>
      <c r="B26" s="4">
        <v>70610</v>
      </c>
      <c r="C26">
        <v>3</v>
      </c>
      <c r="D26" s="5">
        <v>844497</v>
      </c>
    </row>
    <row r="27" spans="1:4" x14ac:dyDescent="0.2">
      <c r="A27" t="s">
        <v>32</v>
      </c>
      <c r="B27" s="4">
        <v>85627</v>
      </c>
      <c r="C27">
        <v>2.7</v>
      </c>
      <c r="D27" s="5">
        <v>999375</v>
      </c>
    </row>
    <row r="28" spans="1:4" x14ac:dyDescent="0.2">
      <c r="A28" t="s">
        <v>33</v>
      </c>
      <c r="B28" s="4">
        <v>88162.1</v>
      </c>
      <c r="C28">
        <v>1.6</v>
      </c>
      <c r="D28" s="5">
        <v>369721</v>
      </c>
    </row>
    <row r="29" spans="1:4" x14ac:dyDescent="0.2">
      <c r="A29" t="s">
        <v>12</v>
      </c>
      <c r="B29" s="4">
        <v>95941</v>
      </c>
      <c r="C29">
        <v>5.2</v>
      </c>
      <c r="D29" s="5">
        <v>601224</v>
      </c>
    </row>
    <row r="30" spans="1:4" x14ac:dyDescent="0.2">
      <c r="A30" t="s">
        <v>34</v>
      </c>
      <c r="B30" s="4">
        <v>71467.399999999994</v>
      </c>
      <c r="C30">
        <v>1.3</v>
      </c>
      <c r="D30" s="5">
        <v>79523</v>
      </c>
    </row>
    <row r="31" spans="1:4" x14ac:dyDescent="0.2">
      <c r="A31" t="s">
        <v>13</v>
      </c>
      <c r="B31" s="4">
        <v>88784</v>
      </c>
      <c r="C31">
        <v>6.3</v>
      </c>
      <c r="D31" s="5">
        <v>333155</v>
      </c>
    </row>
    <row r="32" spans="1:4" x14ac:dyDescent="0.2">
      <c r="A32" t="s">
        <v>35</v>
      </c>
      <c r="B32" s="4">
        <v>73757</v>
      </c>
      <c r="C32">
        <v>2.6</v>
      </c>
      <c r="D32" s="5">
        <v>728700</v>
      </c>
    </row>
    <row r="33" spans="1:4" x14ac:dyDescent="0.2">
      <c r="A33" t="s">
        <v>14</v>
      </c>
      <c r="B33" s="4">
        <v>128303</v>
      </c>
      <c r="C33">
        <v>2</v>
      </c>
      <c r="D33" s="5">
        <v>1264484</v>
      </c>
    </row>
    <row r="34" spans="1:4" x14ac:dyDescent="0.2">
      <c r="A34" t="s">
        <v>15</v>
      </c>
      <c r="B34" s="4">
        <v>126975.59</v>
      </c>
      <c r="C34">
        <v>1.4</v>
      </c>
      <c r="D34" s="5">
        <v>485500</v>
      </c>
    </row>
    <row r="35" spans="1:4" x14ac:dyDescent="0.2">
      <c r="A35" t="s">
        <v>41</v>
      </c>
      <c r="B35" s="4">
        <v>2879204.53</v>
      </c>
      <c r="C35">
        <v>2.4</v>
      </c>
      <c r="D35" s="5">
        <v>24820542</v>
      </c>
    </row>
    <row r="36" spans="1:4" x14ac:dyDescent="0.2">
      <c r="A36" t="s">
        <v>42</v>
      </c>
      <c r="B36" s="4">
        <v>2872144.14</v>
      </c>
      <c r="C36">
        <v>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Council Tax</vt:lpstr>
      <vt:lpstr>Sheet1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sam.swift@londoncouncils.gov.uk</dc:creator>
  <cp:lastModifiedBy>Claire Christopher</cp:lastModifiedBy>
  <cp:lastPrinted>2017-02-14T12:20:24Z</cp:lastPrinted>
  <dcterms:created xsi:type="dcterms:W3CDTF">2016-02-12T09:43:13Z</dcterms:created>
  <dcterms:modified xsi:type="dcterms:W3CDTF">2021-03-31T10:29:34Z</dcterms:modified>
</cp:coreProperties>
</file>